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5.xml.rels" ContentType="application/vnd.openxmlformats-package.relationships+xml"/>
  <Override PartName="/xl/worksheets/_rels/sheet4.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_rels/workbook.xml.rels" ContentType="application/vnd.openxmlformats-package.relationships+xml"/>
  <Override PartName="/xl/comments4.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comments5.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Mode d'emploi" sheetId="1" state="visible" r:id="rId3"/>
    <sheet name="Club et adhérents" sheetId="2" state="visible" r:id="rId4"/>
    <sheet name="Supports confiés" sheetId="3" state="visible" r:id="rId5"/>
    <sheet name="Offre" sheetId="4" state="visible" r:id="rId6"/>
    <sheet name="Tarifs" sheetId="5" state="visible" r:id="rId7"/>
    <sheet name="Calculs" sheetId="6" state="hidden" r:id="rId8"/>
  </sheets>
  <definedNames>
    <definedName function="false" hidden="false" localSheetId="0" name="_xlnm.Print_Area" vbProcedure="false">'Mode d''emploi'!$A$1:$J$42</definedName>
    <definedName function="false" hidden="false" name="LISTE_ADH" vbProcedure="false">'Club et adhérents'!$B$17:$B$36</definedName>
    <definedName function="false" hidden="false" name="LISTE_SUPPORTS" vbProcedure="false">Tarifs!$A$4:$A$30</definedName>
  </definedNames>
  <calcPr iterateCount="100" refMode="A1" iterate="false" iterateDelta="0.0001"/>
  <extLst>
    <ext xmlns:loext="http://schemas.libreoffice.org/" uri="{7626C862-2A13-11E5-B345-FEFF819CDC9F}">
      <loext:extCalcPr stringRefSyntax="ExcelA1"/>
    </ext>
  </extLst>
</workbook>
</file>

<file path=xl/comments4.xml><?xml version="1.0" encoding="utf-8"?>
<comments xmlns="http://schemas.openxmlformats.org/spreadsheetml/2006/main" xmlns:xdr="http://schemas.openxmlformats.org/drawingml/2006/spreadsheetDrawing">
  <authors>
    <author>Unknown Author</author>
  </authors>
  <commentList>
    <comment ref="B7" authorId="0">
      <text>
        <r>
          <rPr>
            <sz val="10"/>
            <rFont val="Arial"/>
            <family val="2"/>
          </rPr>
          <t xml:space="preserve">Décision du 28/10/2026 : 8 € par colis de moins de 15 kg (Chrono 2Shop Retour 15 kg : 15,58 €, couvert par la marge).</t>
        </r>
      </text>
    </comment>
    <comment ref="B8" authorId="0">
      <text>
        <r>
          <rPr>
            <sz val="10"/>
            <rFont val="Arial"/>
            <family val="2"/>
          </rPr>
          <t xml:space="preserve">Seulement si le club choisit un dossier par adhérent. Confirmé par France Numérisation.</t>
        </r>
      </text>
    </comment>
    <comment ref="B9" authorId="0">
      <text>
        <r>
          <rPr>
            <sz val="10"/>
            <rFont val="Arial"/>
            <family val="2"/>
          </rPr>
          <t xml:space="preserve">Codes CLUB-… créés dans PrestaShop : -10 %, valables jusqu'au 31/10/2027.</t>
        </r>
      </text>
    </comment>
    <comment ref="B10" authorId="0">
      <text>
        <r>
          <rPr>
            <sz val="10"/>
            <rFont val="Arial"/>
            <family val="2"/>
          </rPr>
          <t xml:space="preserve">Colis de moins de 15 kg (Chrono 2Shop Retour 15 kg).</t>
        </r>
      </text>
    </comment>
    <comment ref="B11" authorId="0">
      <text>
        <r>
          <rPr>
            <sz val="10"/>
            <rFont val="Arial"/>
            <family val="2"/>
          </rPr>
          <t xml:space="preserve">Minimum de commande (synthèse, section 4).</t>
        </r>
      </text>
    </comment>
    <comment ref="B12" authorId="0">
      <text>
        <r>
          <rPr>
            <sz val="10"/>
            <rFont val="Arial"/>
            <family val="2"/>
          </rPr>
          <t xml:space="preserve">Décision du 19/10/2026.</t>
        </r>
      </text>
    </comment>
    <comment ref="B13" authorId="0">
      <text>
        <r>
          <rPr>
            <sz val="10"/>
            <rFont val="Arial"/>
            <family val="2"/>
          </rPr>
          <t xml:space="preserve">Décision du 19/10/2026.</t>
        </r>
      </text>
    </comment>
  </commentList>
</comments>
</file>

<file path=xl/comments5.xml><?xml version="1.0" encoding="utf-8"?>
<comments xmlns="http://schemas.openxmlformats.org/spreadsheetml/2006/main" xmlns:xdr="http://schemas.openxmlformats.org/drawingml/2006/spreadsheetDrawing">
  <authors>
    <author>Unknown Author</author>
  </authors>
  <commentList>
    <comment ref="K3" authorId="0">
      <text>
        <r>
          <rPr>
            <sz val="10"/>
            <rFont val="Arial"/>
            <family val="2"/>
          </rPr>
          <t xml:space="preserve">Majoration HD de France Numérisation (+30 %), appliquée au prix Standard pour les bobines. Source : synthèse, section 4.</t>
        </r>
      </text>
    </comment>
  </commentList>
</comments>
</file>

<file path=xl/sharedStrings.xml><?xml version="1.0" encoding="utf-8"?>
<sst xmlns="http://schemas.openxmlformats.org/spreadsheetml/2006/main" count="481" uniqueCount="267">
  <si>
    <t xml:space="preserve">Commande groupée LineaPix</t>
  </si>
  <si>
    <t xml:space="preserve">Clubs, associations, CE / CSE : vos souvenirs numérisés ensemble, au meilleur prix pour chacun.</t>
  </si>
  <si>
    <t xml:space="preserve">De 2 à 20 participants  ·  -10 % avec le code de votre club  ·  le dégressif calculé sur tout le club  ·  8 € par colis</t>
  </si>
  <si>
    <t xml:space="preserve">Votre demande en 4 étapes</t>
  </si>
  <si>
    <t xml:space="preserve">1</t>
  </si>
  <si>
    <t xml:space="preserve">2</t>
  </si>
  <si>
    <t xml:space="preserve">3</t>
  </si>
  <si>
    <t xml:space="preserve">4</t>
  </si>
  <si>
    <t xml:space="preserve">Inscrivez le club</t>
  </si>
  <si>
    <t xml:space="preserve">Listez les supports</t>
  </si>
  <si>
    <t xml:space="preserve">Découvrez l'offre</t>
  </si>
  <si>
    <t xml:space="preserve">Envoyez-nous le fichier</t>
  </si>
  <si>
    <t xml:space="preserve">Onglet « Club et adhérents » : les coordonnées du club, puis chaque participant avec son e-mail.</t>
  </si>
  <si>
    <t xml:space="preserve">Onglet « Supports confiés » : une ligne par adhérent et par type de support, tout se choisit dans les menus.</t>
  </si>
  <si>
    <t xml:space="preserve">Onglet « Offre » : le prix de chacun se calcule tout seul, avec la remise atteinte par le club.</t>
  </si>
  <si>
    <t xml:space="preserve">Nous vous adressons l'offre définitive et le lien de paiement. Puis place au colis !</t>
  </si>
  <si>
    <t xml:space="preserve">Pourquoi commander en groupe ?</t>
  </si>
  <si>
    <t xml:space="preserve">Des prix dégressifs pour tous</t>
  </si>
  <si>
    <t xml:space="preserve">Le code club en plus</t>
  </si>
  <si>
    <t xml:space="preserve">Un seul colis</t>
  </si>
  <si>
    <t xml:space="preserve">Une offre claire</t>
  </si>
  <si>
    <t xml:space="preserve">Les quantités de tous les adhérents s'additionnent pour atteindre les paliers (HD et Standard comptés à part).</t>
  </si>
  <si>
    <t xml:space="preserve">Les -10 % du code de votre club s'ajoutent aux tarifs dégressifs : les deux remises se cumulent.</t>
  </si>
  <si>
    <t xml:space="preserve">Tout part ensemble, et les originaux reviennent chez le référent, chacun dans son sachet.</t>
  </si>
  <si>
    <t xml:space="preserve">Le détail par adhérent : ce que chacun paie, et ce qu'il économise grâce au groupe. Originaux retournés dans leurs sachets.</t>
  </si>
  <si>
    <t xml:space="preserve">Bon à savoir</t>
  </si>
  <si>
    <t xml:space="preserve">Fichiers séparés (option)</t>
  </si>
  <si>
    <t xml:space="preserve">Transport</t>
  </si>
  <si>
    <t xml:space="preserve">Par défaut, les fichiers arrivent dans un seul dossier. Pour que chaque adhérent reçoive son propre lien : 8 € de frais de dossier par adhérent.</t>
  </si>
  <si>
    <t xml:space="preserve">8 € aller-retour par colis de moins de 15 kg, partagés entre les participants. Au-delà de 20 participants, nous établissons un devis.</t>
  </si>
  <si>
    <t xml:space="preserve">Préparer le colis</t>
  </si>
  <si>
    <t xml:space="preserve">Sachet A
Jean</t>
  </si>
  <si>
    <t xml:space="preserve">Sachet B
Marie</t>
  </si>
  <si>
    <t xml:space="preserve">Sachet C
Paul</t>
  </si>
  <si>
    <t xml:space="preserve">➜</t>
  </si>
  <si>
    <t xml:space="preserve">1 seul colis
CMD-1234-A, B, C…</t>
  </si>
  <si>
    <t xml:space="preserve">●</t>
  </si>
  <si>
    <t xml:space="preserve">Un sachet par adhérent, marqué de son nom et de sa lettre. Nous ajouterons votre numéro de commande.</t>
  </si>
  <si>
    <t xml:space="preserve">Films : mesurez le diamètre de la bobine (pas la boîte) et choisissez la taille juste au-dessus.</t>
  </si>
  <si>
    <t xml:space="preserve">Cassettes vidéo : même prix quel que soit le format (VHS, Hi8, MiniDV…).</t>
  </si>
  <si>
    <t xml:space="preserve">Exemple de saisie (onglet « Supports confiés »)</t>
  </si>
  <si>
    <t xml:space="preserve">Adhérent</t>
  </si>
  <si>
    <t xml:space="preserve">Support (menu)</t>
  </si>
  <si>
    <t xml:space="preserve">Quantité</t>
  </si>
  <si>
    <t xml:space="preserve">Jean Durand</t>
  </si>
  <si>
    <t xml:space="preserve">VHS / VHS-C — HD</t>
  </si>
  <si>
    <t xml:space="preserve">8</t>
  </si>
  <si>
    <t xml:space="preserve">Bobine film Ø 7,5 cm max — Standard</t>
  </si>
  <si>
    <t xml:space="preserve">Marie Leroy</t>
  </si>
  <si>
    <t xml:space="preserve">Diapositives — scan brut</t>
  </si>
  <si>
    <t xml:space="preserve">250</t>
  </si>
  <si>
    <t xml:space="preserve">Code couleur des cases</t>
  </si>
  <si>
    <t xml:space="preserve">À remplir ou à choisir</t>
  </si>
  <si>
    <t xml:space="preserve">Calculé automatiquement</t>
  </si>
  <si>
    <t xml:space="preserve">Réservé à LineaPix</t>
  </si>
  <si>
    <t xml:space="preserve">Une question ? Écrivez-nous depuis la page contact de lineapix.com. Léon et toute l'équipe sont là pour vous aider 🦊</t>
  </si>
  <si>
    <t xml:space="preserve">  Étape 1 · Votre club et vos adhérents</t>
  </si>
  <si>
    <t xml:space="preserve">  Remplissez les cases orangées. Chaque adhérent reçoit une lettre (A, B, C…) qui sera notée sur son sachet.</t>
  </si>
  <si>
    <t xml:space="preserve">Votre club</t>
  </si>
  <si>
    <t xml:space="preserve">Nom du club ou de l'association</t>
  </si>
  <si>
    <t xml:space="preserve">Type de structure</t>
  </si>
  <si>
    <t xml:space="preserve">Nom du référent</t>
  </si>
  <si>
    <t xml:space="preserve">E-mail du référent</t>
  </si>
  <si>
    <t xml:space="preserve">Téléphone mobile du référent</t>
  </si>
  <si>
    <t xml:space="preserve">Adresse d'enlèvement des colis</t>
  </si>
  <si>
    <t xml:space="preserve">Code postal et ville</t>
  </si>
  <si>
    <t xml:space="preserve">Date de la demande</t>
  </si>
  <si>
    <t xml:space="preserve">Code club (ex. CLUB-ROANNE)</t>
  </si>
  <si>
    <t xml:space="preserve">Un dossier par adhérent : chacun reçoit son propre lien de téléchargement (8 € de frais de dossier par adhérent).</t>
  </si>
  <si>
    <t xml:space="preserve">Livraison des fichiers</t>
  </si>
  <si>
    <t xml:space="preserve">Un seul dossier pour tout le club</t>
  </si>
  <si>
    <t xml:space="preserve">Vos adhérents (2 à 20 participants)</t>
  </si>
  <si>
    <t xml:space="preserve">Lettre du sachet</t>
  </si>
  <si>
    <t xml:space="preserve">Nom et prénom</t>
  </si>
  <si>
    <t xml:space="preserve">E-mail (pour recevoir ses fichiers)</t>
  </si>
  <si>
    <t xml:space="preserve">Téléphone (facultatif)</t>
  </si>
  <si>
    <t xml:space="preserve">Lignes saisies</t>
  </si>
  <si>
    <t xml:space="preserve">Contrôle</t>
  </si>
  <si>
    <t xml:space="preserve">A</t>
  </si>
  <si>
    <t xml:space="preserve">B</t>
  </si>
  <si>
    <t xml:space="preserve">C</t>
  </si>
  <si>
    <t xml:space="preserve">D</t>
  </si>
  <si>
    <t xml:space="preserve">E</t>
  </si>
  <si>
    <t xml:space="preserve">F</t>
  </si>
  <si>
    <t xml:space="preserve">G</t>
  </si>
  <si>
    <t xml:space="preserve">H</t>
  </si>
  <si>
    <t xml:space="preserve">I</t>
  </si>
  <si>
    <t xml:space="preserve">J</t>
  </si>
  <si>
    <t xml:space="preserve">K</t>
  </si>
  <si>
    <t xml:space="preserve">L</t>
  </si>
  <si>
    <t xml:space="preserve">M</t>
  </si>
  <si>
    <t xml:space="preserve">N</t>
  </si>
  <si>
    <t xml:space="preserve">O</t>
  </si>
  <si>
    <t xml:space="preserve">P</t>
  </si>
  <si>
    <t xml:space="preserve">Q</t>
  </si>
  <si>
    <t xml:space="preserve">R</t>
  </si>
  <si>
    <t xml:space="preserve">S</t>
  </si>
  <si>
    <t xml:space="preserve">T</t>
  </si>
  <si>
    <t xml:space="preserve">  Étape 2 · Les supports confiés</t>
  </si>
  <si>
    <t xml:space="preserve">  Une ligne par type de support et par adhérent. Choisissez l'adhérent et le support dans les menus, puis indiquez la quantité.</t>
  </si>
  <si>
    <t xml:space="preserve">Exemple : M. Durand confie 8 VHS en HD et 3 petites bobines → 2 lignes. Le prix tient compte de la remise atteinte par tout le club.</t>
  </si>
  <si>
    <t xml:space="preserve">N°</t>
  </si>
  <si>
    <t xml:space="preserve">Unité</t>
  </si>
  <si>
    <t xml:space="preserve">Prix de base</t>
  </si>
  <si>
    <t xml:space="preserve">Remise du club</t>
  </si>
  <si>
    <t xml:space="preserve">Prix unitaire club</t>
  </si>
  <si>
    <t xml:space="preserve">Montant (code club déduit)</t>
  </si>
  <si>
    <t xml:space="preserve">Groupe</t>
  </si>
  <si>
    <t xml:space="preserve">Remise seul</t>
  </si>
  <si>
    <t xml:space="preserve">Montant si seul</t>
  </si>
  <si>
    <t xml:space="preserve">Poids (g)</t>
  </si>
  <si>
    <t xml:space="preserve">  Étape 3 · Votre offre groupée, adhérent par adhérent</t>
  </si>
  <si>
    <t xml:space="preserve">  Calculée automatiquement à partir des deux onglets précédents. Prix TTC, sous réserve de vérification des supports par notre laboratoire.</t>
  </si>
  <si>
    <t xml:space="preserve">Club</t>
  </si>
  <si>
    <t xml:space="preserve">Paramètres (réservés à LineaPix)</t>
  </si>
  <si>
    <t xml:space="preserve">Transport aller-retour, par colis de moins de 15 kg</t>
  </si>
  <si>
    <t xml:space="preserve">TOTAL DE LA COMMANDE</t>
  </si>
  <si>
    <t xml:space="preserve">ÉCONOMIE DU CLUB</t>
  </si>
  <si>
    <t xml:space="preserve">PARTICIPANTS</t>
  </si>
  <si>
    <t xml:space="preserve">Frais de dossier par adhérent (fichiers séparés)</t>
  </si>
  <si>
    <t xml:space="preserve">Remise code club (cumulable avec le dégressif)</t>
  </si>
  <si>
    <t xml:space="preserve">Poids maximum par colis (kg)</t>
  </si>
  <si>
    <t xml:space="preserve">Minimum de prestations (TTC)</t>
  </si>
  <si>
    <t xml:space="preserve">Grâce au cumul des quantités, chacun profite des paliers atteints par tout le club.</t>
  </si>
  <si>
    <t xml:space="preserve">Participants minimum</t>
  </si>
  <si>
    <t xml:space="preserve">Participants maximum (au-delà : devis)</t>
  </si>
  <si>
    <t xml:space="preserve">Votre commande en un coup d'œil</t>
  </si>
  <si>
    <t xml:space="preserve">Contrôles</t>
  </si>
  <si>
    <t xml:space="preserve">Participants</t>
  </si>
  <si>
    <t xml:space="preserve">Total des prestations (code club déduit)</t>
  </si>
  <si>
    <t xml:space="preserve">Frais de dossier (fichiers séparés)</t>
  </si>
  <si>
    <t xml:space="preserve">Poids estimé (kg)</t>
  </si>
  <si>
    <t xml:space="preserve">Nombre de colis estimé</t>
  </si>
  <si>
    <t xml:space="preserve">Transport (8 € par colis de moins de 15 kg)</t>
  </si>
  <si>
    <t xml:space="preserve">TOTAL DE LA COMMANDE GROUPÉE (TTC)</t>
  </si>
  <si>
    <t xml:space="preserve">Si chacun avait commandé seul</t>
  </si>
  <si>
    <t xml:space="preserve">Économie pour le club</t>
  </si>
  <si>
    <t xml:space="preserve">Remises atteintes par le club</t>
  </si>
  <si>
    <t xml:space="preserve">Groupe de supports</t>
  </si>
  <si>
    <t xml:space="preserve">Quantité totale</t>
  </si>
  <si>
    <t xml:space="preserve">Remise atteinte</t>
  </si>
  <si>
    <t xml:space="preserve">Montant</t>
  </si>
  <si>
    <t xml:space="preserve">Offre individualisée par adhérent</t>
  </si>
  <si>
    <t xml:space="preserve">Lettre</t>
  </si>
  <si>
    <t xml:space="preserve">Prestations (tarif club)</t>
  </si>
  <si>
    <t xml:space="preserve">Frais de dossier</t>
  </si>
  <si>
    <t xml:space="preserve">Part du transport</t>
  </si>
  <si>
    <t xml:space="preserve">Total à régler</t>
  </si>
  <si>
    <t xml:space="preserve">Supports</t>
  </si>
  <si>
    <t xml:space="preserve">S'il avait commandé seul</t>
  </si>
  <si>
    <t xml:space="preserve">Économie</t>
  </si>
  <si>
    <t xml:space="preserve">Total</t>
  </si>
  <si>
    <t xml:space="preserve">La part du transport est arrondie au centime ; un écart de quelques centimes avec le total peut apparaître. Tous les prix tiennent compte du code club (-10 %), cumulable avec le dégressif. « S'il avait commandé seul » = mêmes supports, code club compris, avec les paliers de l'adhérent seul, plus 8 € de transport. Les quantités réelles (vues, durées) sont vérifiées par le laboratoire : tout écart est soumis à l'accord du club avant intervention.</t>
  </si>
  <si>
    <t xml:space="preserve">  Tarifs LineaPix — grilles utilisées pour l'offre groupée</t>
  </si>
  <si>
    <t xml:space="preserve">  Réservé à LineaPix · Source : synthèse du projet (grilles du site au 13/10/2026), prix des bobines complétés le 19/10/2026. Prix TTC. Jaune = à compléter ou à confirmer.</t>
  </si>
  <si>
    <t xml:space="preserve">Support (libellé du menu)</t>
  </si>
  <si>
    <t xml:space="preserve">Famille</t>
  </si>
  <si>
    <t xml:space="preserve">Groupe tarifaire</t>
  </si>
  <si>
    <t xml:space="preserve">Qualité</t>
  </si>
  <si>
    <t xml:space="preserve">Prix de base TTC</t>
  </si>
  <si>
    <t xml:space="preserve">Poids unitaire (g)</t>
  </si>
  <si>
    <t xml:space="preserve">Note</t>
  </si>
  <si>
    <t xml:space="preserve">Majoration HD</t>
  </si>
  <si>
    <t xml:space="preserve">VHS / VHS-C — Standard</t>
  </si>
  <si>
    <t xml:space="preserve">Vidéo</t>
  </si>
  <si>
    <t xml:space="preserve">VID-STD</t>
  </si>
  <si>
    <t xml:space="preserve">Standard</t>
  </si>
  <si>
    <t xml:space="preserve">cassette</t>
  </si>
  <si>
    <t xml:space="preserve">VID-HD</t>
  </si>
  <si>
    <t xml:space="preserve">HD</t>
  </si>
  <si>
    <t xml:space="preserve">Video8 / Hi8 / Digital8 — Standard</t>
  </si>
  <si>
    <t xml:space="preserve">Video8 / Hi8 / Digital8 — HD</t>
  </si>
  <si>
    <t xml:space="preserve">MiniDV / HDV — Standard</t>
  </si>
  <si>
    <t xml:space="preserve">MiniDV / HDV — HD</t>
  </si>
  <si>
    <t xml:space="preserve">Betamax, U-Matic et formats rares — Standard</t>
  </si>
  <si>
    <t xml:space="preserve">RARE</t>
  </si>
  <si>
    <t xml:space="preserve">Remises « selon la fiche » : à compléter dans la grille ci-dessous</t>
  </si>
  <si>
    <t xml:space="preserve">Films</t>
  </si>
  <si>
    <t xml:space="preserve">BOB-STD</t>
  </si>
  <si>
    <t xml:space="preserve">bobine</t>
  </si>
  <si>
    <t xml:space="preserve">8 mm et Super 8 au même tarif</t>
  </si>
  <si>
    <t xml:space="preserve">Bobine film Ø 7,5 cm max — HD</t>
  </si>
  <si>
    <t xml:space="preserve">BOB-HD</t>
  </si>
  <si>
    <t xml:space="preserve">Prix Standard + majoration HD</t>
  </si>
  <si>
    <t xml:space="preserve">Bobine film Ø 12,5 cm max — Standard</t>
  </si>
  <si>
    <t xml:space="preserve">Prix complété le 19/10/2026</t>
  </si>
  <si>
    <t xml:space="preserve">Bobine film Ø 12,5 cm max — HD</t>
  </si>
  <si>
    <t xml:space="preserve">Bobine film Ø 17,5 cm max — Standard</t>
  </si>
  <si>
    <t xml:space="preserve">Bobine film Ø 17,5 cm max — HD</t>
  </si>
  <si>
    <t xml:space="preserve">Bobine film Ø 20,5 cm max — Standard</t>
  </si>
  <si>
    <t xml:space="preserve">Bobine film Ø 20,5 cm max — HD</t>
  </si>
  <si>
    <t xml:space="preserve">Bobine film Ø 25,5 cm max — Standard</t>
  </si>
  <si>
    <t xml:space="preserve">Bobine film Ø 25,5 cm max — HD</t>
  </si>
  <si>
    <t xml:space="preserve">Film Pathé Baby 9,5 mm — Standard</t>
  </si>
  <si>
    <t xml:space="preserve">PB-STD</t>
  </si>
  <si>
    <t xml:space="preserve">film</t>
  </si>
  <si>
    <t xml:space="preserve">Tarif unique ; poids moyen supposé 200 g</t>
  </si>
  <si>
    <t xml:space="preserve">Film Pathé Baby 9,5 mm — HD</t>
  </si>
  <si>
    <t xml:space="preserve">PB-HD</t>
  </si>
  <si>
    <t xml:space="preserve">Photos</t>
  </si>
  <si>
    <t xml:space="preserve">DIA-BRUT</t>
  </si>
  <si>
    <t xml:space="preserve">—</t>
  </si>
  <si>
    <t xml:space="preserve">vue</t>
  </si>
  <si>
    <t xml:space="preserve">Diapositives — avec dépoussiérage</t>
  </si>
  <si>
    <t xml:space="preserve">DIA-DEP</t>
  </si>
  <si>
    <t xml:space="preserve">Négatifs 24 x 36 ou APS</t>
  </si>
  <si>
    <t xml:space="preserve">NEG-PHOTO</t>
  </si>
  <si>
    <t xml:space="preserve">Même grille que les photos papier</t>
  </si>
  <si>
    <t xml:space="preserve">Photos papier (jusqu'au A4)</t>
  </si>
  <si>
    <t xml:space="preserve">photo</t>
  </si>
  <si>
    <t xml:space="preserve">Cassette audio</t>
  </si>
  <si>
    <t xml:space="preserve">Audio</t>
  </si>
  <si>
    <t xml:space="preserve">AUDIO</t>
  </si>
  <si>
    <t xml:space="preserve">Disque vinyle</t>
  </si>
  <si>
    <t xml:space="preserve">disque</t>
  </si>
  <si>
    <t xml:space="preserve">CD audio</t>
  </si>
  <si>
    <t xml:space="preserve">CD</t>
  </si>
  <si>
    <t xml:space="preserve">Bande audio ou cassette 8 pistes</t>
  </si>
  <si>
    <t xml:space="preserve">BANDE</t>
  </si>
  <si>
    <t xml:space="preserve">heure</t>
  </si>
  <si>
    <t xml:space="preserve">Facturé à l'heure ; dégressif simplifié à vérifier</t>
  </si>
  <si>
    <t xml:space="preserve">Poids : valeurs de la synthèse (section 5), utilisées seulement pour estimer le nombre de colis à l'enlèvement.</t>
  </si>
  <si>
    <t xml:space="preserve">Paliers dégressifs par groupe tarifaire (cumul sur toute la commande groupée, HD et Standard séparés)</t>
  </si>
  <si>
    <t xml:space="preserve">Libellé</t>
  </si>
  <si>
    <t xml:space="preserve">Seuil 1</t>
  </si>
  <si>
    <t xml:space="preserve">Seuil 2</t>
  </si>
  <si>
    <t xml:space="preserve">Seuil 3</t>
  </si>
  <si>
    <t xml:space="preserve">Seuil 4</t>
  </si>
  <si>
    <t xml:space="preserve">Seuil 5</t>
  </si>
  <si>
    <t xml:space="preserve">Seuil 6</t>
  </si>
  <si>
    <t xml:space="preserve">Seuil 7</t>
  </si>
  <si>
    <t xml:space="preserve">Remise 1</t>
  </si>
  <si>
    <t xml:space="preserve">Remise 2</t>
  </si>
  <si>
    <t xml:space="preserve">Remise 3</t>
  </si>
  <si>
    <t xml:space="preserve">Remise 4</t>
  </si>
  <si>
    <t xml:space="preserve">Remise 5</t>
  </si>
  <si>
    <t xml:space="preserve">Remise 6</t>
  </si>
  <si>
    <t xml:space="preserve">Remise 7</t>
  </si>
  <si>
    <t xml:space="preserve">Cassettes vidéo — Standard</t>
  </si>
  <si>
    <t xml:space="preserve">Grille du site</t>
  </si>
  <si>
    <t xml:space="preserve">Cassettes vidéo — HD</t>
  </si>
  <si>
    <t xml:space="preserve">Grille du site ; majoration HD après remise</t>
  </si>
  <si>
    <t xml:space="preserve">Formats vidéo rares</t>
  </si>
  <si>
    <t xml:space="preserve">À compléter (« selon la fiche » ; prix le plus bas 28,97 €)</t>
  </si>
  <si>
    <t xml:space="preserve">Bobines — Standard</t>
  </si>
  <si>
    <t xml:space="preserve">Toutes tailles confondues</t>
  </si>
  <si>
    <t xml:space="preserve">Bobines — HD</t>
  </si>
  <si>
    <t xml:space="preserve">Pathé Baby — Standard</t>
  </si>
  <si>
    <t xml:space="preserve">Pas de dégressif</t>
  </si>
  <si>
    <t xml:space="preserve">Pathé Baby — HD</t>
  </si>
  <si>
    <t xml:space="preserve">Diapositives scan brut</t>
  </si>
  <si>
    <t xml:space="preserve">0,35 € ; 0,28 € dès 500 ; 0,22 € dès 1 000</t>
  </si>
  <si>
    <t xml:space="preserve">Diapositives avec dépoussiérage</t>
  </si>
  <si>
    <t xml:space="preserve">0,45 € ; 0,36 € ; 0,29 €</t>
  </si>
  <si>
    <t xml:space="preserve">Négatifs et photos papier</t>
  </si>
  <si>
    <t xml:space="preserve">0,70 € ; 0,50 € ; 0,40 € — seuils 500 / 1 000 supposés, à confirmer</t>
  </si>
  <si>
    <t xml:space="preserve">Cassettes audio, vinyles, CD</t>
  </si>
  <si>
    <t xml:space="preserve">Jusqu'à -50 % (12,99 € dès 30) : paliers intermédiaires à compléter</t>
  </si>
  <si>
    <t xml:space="preserve">Bandes audio et 8 pistes (heures)</t>
  </si>
  <si>
    <t xml:space="preserve">De -20 % dès 2 h à -36 % dès 10 h : paliers intermédiaires à compléter</t>
  </si>
  <si>
    <t xml:space="preserve">Règle : la remise retenue est la plus forte dont le seuil est atteint par la quantité totale du groupe. Un seuil laissé vide ne s'applique pas (laissez aussi sa remise vide). Prix unitaire = arrondi au centime du prix de base × (1 - remise).</t>
  </si>
  <si>
    <t xml:space="preserve">  Calculs (feuille technique, masquée)</t>
  </si>
  <si>
    <t xml:space="preserve">  </t>
  </si>
  <si>
    <t xml:space="preserve">Quantité totale du club</t>
  </si>
  <si>
    <t xml:space="preserve">Montant tarif groupe</t>
  </si>
  <si>
    <t xml:space="preserve">Quantités par adhérent et par groupe</t>
  </si>
  <si>
    <t xml:space="preserve">Remise si l'adhérent commandait seul</t>
  </si>
</sst>
</file>

<file path=xl/styles.xml><?xml version="1.0" encoding="utf-8"?>
<styleSheet xmlns="http://schemas.openxmlformats.org/spreadsheetml/2006/main">
  <numFmts count="11">
    <numFmt numFmtId="164" formatCode="General"/>
    <numFmt numFmtId="165" formatCode="dd/mm/yyyy"/>
    <numFmt numFmtId="166" formatCode="0"/>
    <numFmt numFmtId="167" formatCode="#,##0.##"/>
    <numFmt numFmtId="168" formatCode="#,##0.00&quot; €&quot;;\-#,##0.00&quot; €&quot;;&quot;&quot;"/>
    <numFmt numFmtId="169" formatCode="0%;\-0%;&quot;&quot;"/>
    <numFmt numFmtId="170" formatCode="#,##0"/>
    <numFmt numFmtId="171" formatCode="#,##0.00&quot; €&quot;"/>
    <numFmt numFmtId="172" formatCode="0.0"/>
    <numFmt numFmtId="173" formatCode="#,##0.##;\-#,##0.##;&quot;&quot;"/>
    <numFmt numFmtId="174" formatCode="0.0%"/>
  </numFmts>
  <fonts count="34">
    <font>
      <sz val="11"/>
      <color theme="1"/>
      <name val="Calibri"/>
      <family val="2"/>
      <charset val="1"/>
    </font>
    <font>
      <sz val="10"/>
      <name val="Arial"/>
      <family val="0"/>
    </font>
    <font>
      <sz val="10"/>
      <name val="Arial"/>
      <family val="0"/>
    </font>
    <font>
      <sz val="10"/>
      <name val="Arial"/>
      <family val="0"/>
    </font>
    <font>
      <sz val="11"/>
      <color theme="1"/>
      <name val="Arial"/>
      <family val="0"/>
      <charset val="1"/>
    </font>
    <font>
      <b val="true"/>
      <sz val="26"/>
      <color rgb="FFFFFFFF"/>
      <name val="Arial"/>
      <family val="0"/>
      <charset val="1"/>
    </font>
    <font>
      <sz val="12"/>
      <color rgb="FFFFD166"/>
      <name val="Arial"/>
      <family val="0"/>
      <charset val="1"/>
    </font>
    <font>
      <b val="true"/>
      <sz val="10"/>
      <color rgb="FFFFFFFF"/>
      <name val="Arial"/>
      <family val="0"/>
      <charset val="1"/>
    </font>
    <font>
      <b val="true"/>
      <sz val="15"/>
      <color rgb="FF2E3336"/>
      <name val="Arial"/>
      <family val="0"/>
      <charset val="1"/>
    </font>
    <font>
      <b val="true"/>
      <sz val="28"/>
      <color rgb="FFF47C5A"/>
      <name val="Arial"/>
      <family val="0"/>
      <charset val="1"/>
    </font>
    <font>
      <b val="true"/>
      <u val="single"/>
      <sz val="12"/>
      <color rgb="FF2E3336"/>
      <name val="Arial"/>
      <family val="0"/>
      <charset val="1"/>
    </font>
    <font>
      <b val="true"/>
      <sz val="12"/>
      <color rgb="FF2E3336"/>
      <name val="Arial"/>
      <family val="0"/>
      <charset val="1"/>
    </font>
    <font>
      <sz val="10"/>
      <color rgb="FF2E3336"/>
      <name val="Arial"/>
      <family val="0"/>
      <charset val="1"/>
    </font>
    <font>
      <b val="true"/>
      <sz val="11"/>
      <color rgb="FFFFD166"/>
      <name val="Arial"/>
      <family val="0"/>
      <charset val="1"/>
    </font>
    <font>
      <sz val="10"/>
      <color rgb="FFFFFFFF"/>
      <name val="Arial"/>
      <family val="0"/>
      <charset val="1"/>
    </font>
    <font>
      <b val="true"/>
      <sz val="11"/>
      <color rgb="FFF47C5A"/>
      <name val="Arial"/>
      <family val="0"/>
      <charset val="1"/>
    </font>
    <font>
      <b val="true"/>
      <sz val="11"/>
      <color rgb="FF2E3336"/>
      <name val="Arial"/>
      <family val="0"/>
      <charset val="1"/>
    </font>
    <font>
      <b val="true"/>
      <sz val="24"/>
      <color rgb="FFF47C5A"/>
      <name val="Arial"/>
      <family val="0"/>
      <charset val="1"/>
    </font>
    <font>
      <b val="true"/>
      <sz val="11"/>
      <color rgb="FFFFFFFF"/>
      <name val="Arial"/>
      <family val="0"/>
      <charset val="1"/>
    </font>
    <font>
      <sz val="10"/>
      <color rgb="FFF47C5A"/>
      <name val="Arial"/>
      <family val="0"/>
      <charset val="1"/>
    </font>
    <font>
      <b val="true"/>
      <sz val="10"/>
      <color rgb="FF2E3336"/>
      <name val="Arial"/>
      <family val="0"/>
      <charset val="1"/>
    </font>
    <font>
      <sz val="9"/>
      <color rgb="FF2E3336"/>
      <name val="Arial"/>
      <family val="0"/>
      <charset val="1"/>
    </font>
    <font>
      <b val="true"/>
      <sz val="17"/>
      <color rgb="FFFFFFFF"/>
      <name val="Arial"/>
      <family val="0"/>
      <charset val="1"/>
    </font>
    <font>
      <b val="true"/>
      <sz val="12"/>
      <color rgb="FFF47C5A"/>
      <name val="Arial"/>
      <family val="0"/>
      <charset val="1"/>
    </font>
    <font>
      <b val="true"/>
      <sz val="10"/>
      <name val="Arial"/>
      <family val="0"/>
      <charset val="1"/>
    </font>
    <font>
      <sz val="10"/>
      <color rgb="FF1F3FBF"/>
      <name val="Arial"/>
      <family val="0"/>
      <charset val="1"/>
    </font>
    <font>
      <i val="true"/>
      <sz val="9"/>
      <color rgb="FF5C6467"/>
      <name val="Arial"/>
      <family val="0"/>
      <charset val="1"/>
    </font>
    <font>
      <sz val="10"/>
      <name val="Arial"/>
      <family val="0"/>
      <charset val="1"/>
    </font>
    <font>
      <i val="true"/>
      <sz val="10"/>
      <color rgb="FF5C6467"/>
      <name val="Arial"/>
      <family val="0"/>
      <charset val="1"/>
    </font>
    <font>
      <b val="true"/>
      <sz val="10"/>
      <color rgb="FFFFD166"/>
      <name val="Arial"/>
      <family val="0"/>
      <charset val="1"/>
    </font>
    <font>
      <b val="true"/>
      <sz val="10"/>
      <color rgb="FFF47C5A"/>
      <name val="Arial"/>
      <family val="0"/>
      <charset val="1"/>
    </font>
    <font>
      <b val="true"/>
      <sz val="20"/>
      <color rgb="FFFFFFFF"/>
      <name val="Arial"/>
      <family val="0"/>
      <charset val="1"/>
    </font>
    <font>
      <b val="true"/>
      <sz val="20"/>
      <color rgb="FF2E3336"/>
      <name val="Arial"/>
      <family val="0"/>
      <charset val="1"/>
    </font>
    <font>
      <sz val="10"/>
      <name val="Arial"/>
      <family val="2"/>
    </font>
  </fonts>
  <fills count="9">
    <fill>
      <patternFill patternType="none"/>
    </fill>
    <fill>
      <patternFill patternType="gray125"/>
    </fill>
    <fill>
      <patternFill patternType="solid">
        <fgColor rgb="FF2E3336"/>
        <bgColor rgb="FF333300"/>
      </patternFill>
    </fill>
    <fill>
      <patternFill patternType="solid">
        <fgColor rgb="FFF47C5A"/>
        <bgColor rgb="FFFF6600"/>
      </patternFill>
    </fill>
    <fill>
      <patternFill patternType="solid">
        <fgColor rgb="FFFCF7F1"/>
        <bgColor rgb="FFFFF4EE"/>
      </patternFill>
    </fill>
    <fill>
      <patternFill patternType="solid">
        <fgColor rgb="FFFFF4EE"/>
        <bgColor rgb="FFFCF7F1"/>
      </patternFill>
    </fill>
    <fill>
      <patternFill patternType="solid">
        <fgColor rgb="FFFFFFFF"/>
        <bgColor rgb="FFFCF7F1"/>
      </patternFill>
    </fill>
    <fill>
      <patternFill patternType="solid">
        <fgColor rgb="FFFFD166"/>
        <bgColor rgb="FFFFCC00"/>
      </patternFill>
    </fill>
    <fill>
      <patternFill patternType="solid">
        <fgColor rgb="FF8A8F92"/>
        <bgColor rgb="FF808080"/>
      </patternFill>
    </fill>
  </fills>
  <borders count="6">
    <border diagonalUp="false" diagonalDown="false">
      <left/>
      <right/>
      <top/>
      <bottom/>
      <diagonal/>
    </border>
    <border diagonalUp="false" diagonalDown="false">
      <left/>
      <right/>
      <top/>
      <bottom style="medium">
        <color rgb="FFF47C5A"/>
      </bottom>
      <diagonal/>
    </border>
    <border diagonalUp="false" diagonalDown="false">
      <left style="thick">
        <color rgb="FFFFFFFF"/>
      </left>
      <right style="thick">
        <color rgb="FFFFFFFF"/>
      </right>
      <top/>
      <bottom/>
      <diagonal/>
    </border>
    <border diagonalUp="false" diagonalDown="false">
      <left style="thick">
        <color rgb="FFF47C5A"/>
      </left>
      <right/>
      <top/>
      <bottom/>
      <diagonal/>
    </border>
    <border diagonalUp="false" diagonalDown="false">
      <left style="medium">
        <color rgb="FFF47C5A"/>
      </left>
      <right style="medium">
        <color rgb="FFF47C5A"/>
      </right>
      <top style="medium">
        <color rgb="FFF47C5A"/>
      </top>
      <bottom style="medium">
        <color rgb="FFF47C5A"/>
      </bottom>
      <diagonal/>
    </border>
    <border diagonalUp="false" diagonalDown="false">
      <left style="thin">
        <color rgb="FFE3D9CE"/>
      </left>
      <right style="thin">
        <color rgb="FFE3D9CE"/>
      </right>
      <top style="thin">
        <color rgb="FFE3D9CE"/>
      </top>
      <bottom style="thin">
        <color rgb="FFE3D9C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left" vertical="center" textRotation="0" wrapText="true" indent="1" shrinkToFit="false"/>
      <protection locked="true" hidden="false"/>
    </xf>
    <xf numFmtId="164" fontId="6" fillId="2" borderId="0" xfId="0" applyFont="true" applyBorder="true" applyAlignment="true" applyProtection="false">
      <alignment horizontal="left" vertical="center" textRotation="0" wrapText="true" indent="1" shrinkToFit="false"/>
      <protection locked="true" hidden="false"/>
    </xf>
    <xf numFmtId="164" fontId="4" fillId="3" borderId="0" xfId="0" applyFont="true" applyBorder="false" applyAlignment="false" applyProtection="false">
      <alignment horizontal="general" vertical="bottom" textRotation="0" wrapText="false" indent="0" shrinkToFit="false"/>
      <protection locked="true" hidden="false"/>
    </xf>
    <xf numFmtId="164" fontId="7" fillId="3" borderId="0" xfId="0" applyFont="true" applyBorder="true" applyAlignment="true" applyProtection="false">
      <alignment horizontal="left" vertical="center" textRotation="0" wrapText="true" indent="1"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9" fillId="4" borderId="2" xfId="0" applyFont="true" applyBorder="true" applyAlignment="true" applyProtection="false">
      <alignment horizontal="center" vertical="center" textRotation="0" wrapText="true" indent="0" shrinkToFit="false"/>
      <protection locked="true" hidden="false"/>
    </xf>
    <xf numFmtId="164" fontId="10" fillId="4" borderId="2" xfId="0" applyFont="true" applyBorder="true" applyAlignment="true" applyProtection="false">
      <alignment horizontal="center" vertical="center" textRotation="0" wrapText="true" indent="0" shrinkToFit="false"/>
      <protection locked="true" hidden="false"/>
    </xf>
    <xf numFmtId="164" fontId="11" fillId="4" borderId="2" xfId="0" applyFont="true" applyBorder="true" applyAlignment="true" applyProtection="false">
      <alignment horizontal="center" vertical="center" textRotation="0" wrapText="true" indent="0" shrinkToFit="false"/>
      <protection locked="true" hidden="false"/>
    </xf>
    <xf numFmtId="164" fontId="12" fillId="4" borderId="2" xfId="0" applyFont="true" applyBorder="true" applyAlignment="true" applyProtection="false">
      <alignment horizontal="center" vertical="top" textRotation="0" wrapText="true" indent="0" shrinkToFit="false"/>
      <protection locked="true" hidden="false"/>
    </xf>
    <xf numFmtId="164" fontId="13" fillId="2" borderId="2" xfId="0" applyFont="true" applyBorder="true" applyAlignment="true" applyProtection="false">
      <alignment horizontal="center" vertical="center" textRotation="0" wrapText="true" indent="0" shrinkToFit="false"/>
      <protection locked="true" hidden="false"/>
    </xf>
    <xf numFmtId="164" fontId="14" fillId="2" borderId="2" xfId="0" applyFont="true" applyBorder="true" applyAlignment="true" applyProtection="false">
      <alignment horizontal="center" vertical="top" textRotation="0" wrapText="true" indent="0" shrinkToFit="false"/>
      <protection locked="true" hidden="false"/>
    </xf>
    <xf numFmtId="164" fontId="15" fillId="5" borderId="3" xfId="0" applyFont="true" applyBorder="true" applyAlignment="true" applyProtection="false">
      <alignment horizontal="left" vertical="center" textRotation="0" wrapText="true" indent="1" shrinkToFit="false"/>
      <protection locked="true" hidden="false"/>
    </xf>
    <xf numFmtId="164" fontId="12" fillId="5" borderId="3" xfId="0" applyFont="true" applyBorder="true" applyAlignment="true" applyProtection="false">
      <alignment horizontal="left" vertical="top" textRotation="0" wrapText="true" indent="1" shrinkToFit="false"/>
      <protection locked="true" hidden="false"/>
    </xf>
    <xf numFmtId="164" fontId="16" fillId="4" borderId="4" xfId="0" applyFont="true" applyBorder="true" applyAlignment="true" applyProtection="false">
      <alignment horizontal="center" vertical="center" textRotation="0" wrapText="true" indent="0" shrinkToFit="false"/>
      <protection locked="true" hidden="false"/>
    </xf>
    <xf numFmtId="164" fontId="17" fillId="0" borderId="0" xfId="0" applyFont="true" applyBorder="false" applyAlignment="true" applyProtection="false">
      <alignment horizontal="center" vertical="center" textRotation="0" wrapText="true" indent="0" shrinkToFit="false"/>
      <protection locked="true" hidden="false"/>
    </xf>
    <xf numFmtId="164" fontId="18" fillId="2" borderId="0"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false" applyAlignment="true" applyProtection="false">
      <alignment horizontal="right" vertical="top" textRotation="0" wrapText="false" indent="0" shrinkToFit="false"/>
      <protection locked="true" hidden="false"/>
    </xf>
    <xf numFmtId="164" fontId="12" fillId="0" borderId="0" xfId="0" applyFont="true" applyBorder="true" applyAlignment="true" applyProtection="false">
      <alignment horizontal="general" vertical="top" textRotation="0" wrapText="true" indent="0" shrinkToFit="false"/>
      <protection locked="true" hidden="false"/>
    </xf>
    <xf numFmtId="164" fontId="7" fillId="2" borderId="0" xfId="0" applyFont="true" applyBorder="true" applyAlignment="true" applyProtection="false">
      <alignment horizontal="left" vertical="center" textRotation="0" wrapText="true" indent="1" shrinkToFit="false"/>
      <protection locked="true" hidden="false"/>
    </xf>
    <xf numFmtId="164" fontId="12" fillId="4" borderId="0" xfId="0" applyFont="true" applyBorder="true" applyAlignment="true" applyProtection="false">
      <alignment horizontal="left" vertical="center" textRotation="0" wrapText="true" indent="1" shrinkToFit="false"/>
      <protection locked="true" hidden="false"/>
    </xf>
    <xf numFmtId="164" fontId="20" fillId="4" borderId="0" xfId="0" applyFont="true" applyBorder="true" applyAlignment="true" applyProtection="false">
      <alignment horizontal="left" vertical="center" textRotation="0" wrapText="true" indent="1" shrinkToFit="false"/>
      <protection locked="true" hidden="false"/>
    </xf>
    <xf numFmtId="164" fontId="12" fillId="6" borderId="0" xfId="0" applyFont="true" applyBorder="true" applyAlignment="true" applyProtection="false">
      <alignment horizontal="left" vertical="center" textRotation="0" wrapText="true" indent="1" shrinkToFit="false"/>
      <protection locked="true" hidden="false"/>
    </xf>
    <xf numFmtId="164" fontId="20" fillId="6" borderId="0" xfId="0" applyFont="true" applyBorder="true" applyAlignment="true" applyProtection="false">
      <alignment horizontal="left" vertical="center" textRotation="0" wrapText="true" indent="1" shrinkToFit="false"/>
      <protection locked="true" hidden="false"/>
    </xf>
    <xf numFmtId="164" fontId="4" fillId="5" borderId="5" xfId="0" applyFont="true" applyBorder="true" applyAlignment="false" applyProtection="false">
      <alignment horizontal="general" vertical="bottom" textRotation="0" wrapText="false" indent="0" shrinkToFit="false"/>
      <protection locked="true" hidden="false"/>
    </xf>
    <xf numFmtId="164" fontId="21" fillId="0" borderId="0" xfId="0" applyFont="true" applyBorder="false" applyAlignment="true" applyProtection="false">
      <alignment horizontal="general" vertical="center" textRotation="0" wrapText="true" indent="0" shrinkToFit="false"/>
      <protection locked="true" hidden="false"/>
    </xf>
    <xf numFmtId="164" fontId="4" fillId="6" borderId="5" xfId="0" applyFont="true" applyBorder="true" applyAlignment="false" applyProtection="false">
      <alignment horizontal="general" vertical="bottom" textRotation="0" wrapText="false" indent="0" shrinkToFit="false"/>
      <protection locked="true" hidden="false"/>
    </xf>
    <xf numFmtId="164" fontId="4" fillId="7" borderId="5" xfId="0" applyFont="true" applyBorder="tru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center" vertical="center" textRotation="0" wrapText="true" indent="0" shrinkToFit="false"/>
      <protection locked="true" hidden="false"/>
    </xf>
    <xf numFmtId="164" fontId="22" fillId="2" borderId="0" xfId="0" applyFont="true" applyBorder="true" applyAlignment="true" applyProtection="false">
      <alignment horizontal="general" vertical="center" textRotation="0" wrapText="false" indent="0" shrinkToFit="false"/>
      <protection locked="true" hidden="false"/>
    </xf>
    <xf numFmtId="164" fontId="7" fillId="3" borderId="0" xfId="0" applyFont="true" applyBorder="true" applyAlignment="true" applyProtection="false">
      <alignment horizontal="general" vertical="center" textRotation="0" wrapText="false" indent="0" shrinkToFit="false"/>
      <protection locked="true" hidden="false"/>
    </xf>
    <xf numFmtId="164" fontId="23" fillId="0" borderId="0" xfId="0" applyFont="true" applyBorder="false" applyAlignment="false" applyProtection="false">
      <alignment horizontal="general" vertical="bottom" textRotation="0" wrapText="false" indent="0" shrinkToFit="false"/>
      <protection locked="true" hidden="false"/>
    </xf>
    <xf numFmtId="164" fontId="24" fillId="0" borderId="0" xfId="0" applyFont="true" applyBorder="false" applyAlignment="false" applyProtection="false">
      <alignment horizontal="general" vertical="bottom" textRotation="0" wrapText="false" indent="0" shrinkToFit="false"/>
      <protection locked="true" hidden="false"/>
    </xf>
    <xf numFmtId="164" fontId="25" fillId="5" borderId="5" xfId="0" applyFont="true" applyBorder="true" applyAlignment="false" applyProtection="true">
      <alignment horizontal="general" vertical="bottom" textRotation="0" wrapText="false" indent="0" shrinkToFit="false"/>
      <protection locked="false" hidden="false"/>
    </xf>
    <xf numFmtId="165" fontId="25" fillId="5" borderId="5" xfId="0" applyFont="true" applyBorder="true" applyAlignment="false" applyProtection="true">
      <alignment horizontal="general" vertical="bottom" textRotation="0" wrapText="false" indent="0" shrinkToFit="false"/>
      <protection locked="false" hidden="false"/>
    </xf>
    <xf numFmtId="164" fontId="26" fillId="0" borderId="0" xfId="0" applyFont="true" applyBorder="true" applyAlignment="true" applyProtection="false">
      <alignment horizontal="general" vertical="top" textRotation="0" wrapText="true" indent="0" shrinkToFit="false"/>
      <protection locked="true" hidden="false"/>
    </xf>
    <xf numFmtId="164" fontId="7" fillId="2" borderId="5" xfId="0" applyFont="true" applyBorder="true" applyAlignment="true" applyProtection="false">
      <alignment horizontal="general" vertical="center" textRotation="0" wrapText="true" indent="0" shrinkToFit="false"/>
      <protection locked="true" hidden="false"/>
    </xf>
    <xf numFmtId="164" fontId="24" fillId="0" borderId="5" xfId="0" applyFont="true" applyBorder="true" applyAlignment="true" applyProtection="false">
      <alignment horizontal="center" vertical="bottom" textRotation="0" wrapText="false" indent="0" shrinkToFit="false"/>
      <protection locked="true" hidden="false"/>
    </xf>
    <xf numFmtId="166" fontId="27" fillId="0" borderId="5" xfId="0" applyFont="true" applyBorder="true" applyAlignment="false" applyProtection="false">
      <alignment horizontal="general" vertical="bottom" textRotation="0" wrapText="false" indent="0" shrinkToFit="false"/>
      <protection locked="true" hidden="false"/>
    </xf>
    <xf numFmtId="164" fontId="27" fillId="0" borderId="5" xfId="0" applyFont="true" applyBorder="true" applyAlignment="false" applyProtection="false">
      <alignment horizontal="general" vertical="bottom" textRotation="0" wrapText="false" indent="0" shrinkToFit="false"/>
      <protection locked="true" hidden="false"/>
    </xf>
    <xf numFmtId="164" fontId="28" fillId="0" borderId="0" xfId="0" applyFont="true" applyBorder="false" applyAlignment="false" applyProtection="false">
      <alignment horizontal="general" vertical="bottom" textRotation="0" wrapText="false" indent="0" shrinkToFit="false"/>
      <protection locked="true" hidden="false"/>
    </xf>
    <xf numFmtId="164" fontId="7" fillId="8" borderId="5" xfId="0" applyFont="true" applyBorder="true" applyAlignment="true" applyProtection="false">
      <alignment horizontal="general" vertical="center" textRotation="0" wrapText="true" indent="0" shrinkToFit="false"/>
      <protection locked="true" hidden="false"/>
    </xf>
    <xf numFmtId="166" fontId="27" fillId="0" borderId="5" xfId="0" applyFont="true" applyBorder="true" applyAlignment="true" applyProtection="false">
      <alignment horizontal="center" vertical="bottom" textRotation="0" wrapText="false" indent="0" shrinkToFit="false"/>
      <protection locked="true" hidden="false"/>
    </xf>
    <xf numFmtId="167" fontId="25" fillId="5" borderId="5" xfId="0" applyFont="true" applyBorder="true" applyAlignment="false" applyProtection="true">
      <alignment horizontal="general" vertical="bottom" textRotation="0" wrapText="false" indent="0" shrinkToFit="false"/>
      <protection locked="false" hidden="false"/>
    </xf>
    <xf numFmtId="164" fontId="27" fillId="0" borderId="5" xfId="0" applyFont="true" applyBorder="true" applyAlignment="true" applyProtection="false">
      <alignment horizontal="center" vertical="bottom" textRotation="0" wrapText="false" indent="0" shrinkToFit="false"/>
      <protection locked="true" hidden="false"/>
    </xf>
    <xf numFmtId="168" fontId="27" fillId="0" borderId="5" xfId="0" applyFont="true" applyBorder="true" applyAlignment="false" applyProtection="false">
      <alignment horizontal="general" vertical="bottom" textRotation="0" wrapText="false" indent="0" shrinkToFit="false"/>
      <protection locked="true" hidden="false"/>
    </xf>
    <xf numFmtId="169" fontId="27" fillId="0" borderId="5" xfId="0" applyFont="true" applyBorder="true" applyAlignment="false" applyProtection="false">
      <alignment horizontal="general" vertical="bottom" textRotation="0" wrapText="false" indent="0" shrinkToFit="false"/>
      <protection locked="true" hidden="false"/>
    </xf>
    <xf numFmtId="170" fontId="27" fillId="0" borderId="5" xfId="0" applyFont="true" applyBorder="tru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27" fillId="0" borderId="0" xfId="0" applyFont="true" applyBorder="false" applyAlignment="false" applyProtection="false">
      <alignment horizontal="general" vertical="bottom" textRotation="0" wrapText="false" indent="0" shrinkToFit="false"/>
      <protection locked="true" hidden="false"/>
    </xf>
    <xf numFmtId="168" fontId="25" fillId="5" borderId="5" xfId="0" applyFont="true" applyBorder="true" applyAlignment="false" applyProtection="true">
      <alignment horizontal="general" vertical="bottom" textRotation="0" wrapText="false" indent="0" shrinkToFit="false"/>
      <protection locked="false" hidden="false"/>
    </xf>
    <xf numFmtId="164" fontId="29" fillId="2" borderId="0" xfId="0" applyFont="true" applyBorder="true" applyAlignment="true" applyProtection="false">
      <alignment horizontal="center" vertical="bottom" textRotation="0" wrapText="false" indent="0" shrinkToFit="false"/>
      <protection locked="true" hidden="false"/>
    </xf>
    <xf numFmtId="164" fontId="7" fillId="3" borderId="0" xfId="0" applyFont="true" applyBorder="true" applyAlignment="true" applyProtection="false">
      <alignment horizontal="center" vertical="bottom" textRotation="0" wrapText="false" indent="0" shrinkToFit="false"/>
      <protection locked="true" hidden="false"/>
    </xf>
    <xf numFmtId="164" fontId="30" fillId="4" borderId="0" xfId="0" applyFont="true" applyBorder="true" applyAlignment="true" applyProtection="false">
      <alignment horizontal="center" vertical="bottom" textRotation="0" wrapText="false" indent="0" shrinkToFit="false"/>
      <protection locked="true" hidden="false"/>
    </xf>
    <xf numFmtId="171" fontId="31" fillId="2" borderId="0" xfId="0" applyFont="true" applyBorder="true" applyAlignment="true" applyProtection="false">
      <alignment horizontal="center" vertical="center" textRotation="0" wrapText="false" indent="0" shrinkToFit="false"/>
      <protection locked="true" hidden="false"/>
    </xf>
    <xf numFmtId="171" fontId="31" fillId="3" borderId="0" xfId="0" applyFont="true" applyBorder="true" applyAlignment="true" applyProtection="false">
      <alignment horizontal="center" vertical="center" textRotation="0" wrapText="false" indent="0" shrinkToFit="false"/>
      <protection locked="true" hidden="false"/>
    </xf>
    <xf numFmtId="166" fontId="32" fillId="4" borderId="0" xfId="0" applyFont="true" applyBorder="true" applyAlignment="true" applyProtection="false">
      <alignment horizontal="center" vertical="center" textRotation="0" wrapText="false" indent="0" shrinkToFit="false"/>
      <protection locked="true" hidden="false"/>
    </xf>
    <xf numFmtId="169" fontId="25" fillId="5" borderId="5" xfId="0" applyFont="true" applyBorder="true" applyAlignment="false" applyProtection="true">
      <alignment horizontal="general" vertical="bottom" textRotation="0" wrapText="false" indent="0" shrinkToFit="false"/>
      <protection locked="false" hidden="false"/>
    </xf>
    <xf numFmtId="166" fontId="25" fillId="5" borderId="5" xfId="0" applyFont="true" applyBorder="true" applyAlignment="false" applyProtection="true">
      <alignment horizontal="general" vertical="bottom" textRotation="0" wrapText="false" indent="0" shrinkToFit="false"/>
      <protection locked="false" hidden="false"/>
    </xf>
    <xf numFmtId="164" fontId="26" fillId="0" borderId="0" xfId="0" applyFont="true" applyBorder="true" applyAlignment="false" applyProtection="false">
      <alignment horizontal="general" vertical="bottom" textRotation="0" wrapText="false" indent="0" shrinkToFit="false"/>
      <protection locked="true" hidden="false"/>
    </xf>
    <xf numFmtId="164" fontId="27" fillId="0" borderId="0" xfId="0" applyFont="true" applyBorder="true" applyAlignment="false" applyProtection="false">
      <alignment horizontal="general" vertical="bottom" textRotation="0" wrapText="false" indent="0" shrinkToFit="false"/>
      <protection locked="true" hidden="false"/>
    </xf>
    <xf numFmtId="172" fontId="27" fillId="0" borderId="5" xfId="0" applyFont="true" applyBorder="true" applyAlignment="false" applyProtection="false">
      <alignment horizontal="general" vertical="bottom" textRotation="0" wrapText="false" indent="0" shrinkToFit="false"/>
      <protection locked="true" hidden="false"/>
    </xf>
    <xf numFmtId="164" fontId="7" fillId="2" borderId="0" xfId="0" applyFont="true" applyBorder="false" applyAlignment="false" applyProtection="false">
      <alignment horizontal="general" vertical="bottom" textRotation="0" wrapText="false" indent="0" shrinkToFit="false"/>
      <protection locked="true" hidden="false"/>
    </xf>
    <xf numFmtId="168" fontId="18" fillId="3" borderId="5" xfId="0" applyFont="true" applyBorder="true" applyAlignment="false" applyProtection="false">
      <alignment horizontal="general" vertical="bottom" textRotation="0" wrapText="false" indent="0" shrinkToFit="false"/>
      <protection locked="true" hidden="false"/>
    </xf>
    <xf numFmtId="168" fontId="24" fillId="0" borderId="5" xfId="0" applyFont="true" applyBorder="true" applyAlignment="false" applyProtection="false">
      <alignment horizontal="general" vertical="bottom" textRotation="0" wrapText="false" indent="0" shrinkToFit="false"/>
      <protection locked="true" hidden="false"/>
    </xf>
    <xf numFmtId="173" fontId="27" fillId="0" borderId="5" xfId="0" applyFont="true" applyBorder="true" applyAlignment="false" applyProtection="false">
      <alignment horizontal="general" vertical="bottom"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24" fillId="0" borderId="5" xfId="0" applyFont="true" applyBorder="true" applyAlignment="false" applyProtection="false">
      <alignment horizontal="general" vertical="bottom" textRotation="0" wrapText="false" indent="0" shrinkToFit="false"/>
      <protection locked="true" hidden="false"/>
    </xf>
    <xf numFmtId="170" fontId="25" fillId="5" borderId="5" xfId="0" applyFont="true" applyBorder="true" applyAlignment="false" applyProtection="true">
      <alignment horizontal="general" vertical="bottom" textRotation="0" wrapText="false" indent="0" shrinkToFit="false"/>
      <protection locked="false" hidden="false"/>
    </xf>
    <xf numFmtId="174" fontId="25" fillId="5" borderId="5" xfId="0" applyFont="true" applyBorder="true" applyAlignment="false" applyProtection="true">
      <alignment horizontal="general" vertical="bottom" textRotation="0" wrapText="false" indent="0" shrinkToFit="false"/>
      <protection locked="false" hidden="false"/>
    </xf>
    <xf numFmtId="170" fontId="25" fillId="7" borderId="5" xfId="0" applyFont="true" applyBorder="true" applyAlignment="false" applyProtection="true">
      <alignment horizontal="general" vertical="bottom" textRotation="0" wrapText="false" indent="0" shrinkToFit="false"/>
      <protection locked="false" hidden="false"/>
    </xf>
    <xf numFmtId="174" fontId="25" fillId="7" borderId="5" xfId="0" applyFont="true" applyBorder="true" applyAlignment="false" applyProtection="true">
      <alignment horizontal="general" vertical="bottom" textRotation="0" wrapText="false" indent="0" shrinkToFit="false"/>
      <protection locked="fals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CF7F1"/>
      <rgbColor rgb="FFCCFFFF"/>
      <rgbColor rgb="FF660066"/>
      <rgbColor rgb="FFF47C5A"/>
      <rgbColor rgb="FF0066CC"/>
      <rgbColor rgb="FFE3D9CE"/>
      <rgbColor rgb="FF000080"/>
      <rgbColor rgb="FFFF00FF"/>
      <rgbColor rgb="FFFFFF00"/>
      <rgbColor rgb="FF00FFFF"/>
      <rgbColor rgb="FF800080"/>
      <rgbColor rgb="FF800000"/>
      <rgbColor rgb="FF008080"/>
      <rgbColor rgb="FF0000FF"/>
      <rgbColor rgb="FF00CCFF"/>
      <rgbColor rgb="FFCCFFFF"/>
      <rgbColor rgb="FFCCFFCC"/>
      <rgbColor rgb="FFFFF4EE"/>
      <rgbColor rgb="FF99CCFF"/>
      <rgbColor rgb="FFFF99CC"/>
      <rgbColor rgb="FFCC99FF"/>
      <rgbColor rgb="FFFFD166"/>
      <rgbColor rgb="FF3366FF"/>
      <rgbColor rgb="FF33CCCC"/>
      <rgbColor rgb="FF99CC00"/>
      <rgbColor rgb="FFFFCC00"/>
      <rgbColor rgb="FFFF9900"/>
      <rgbColor rgb="FFFF6600"/>
      <rgbColor rgb="FF5C6467"/>
      <rgbColor rgb="FF8A8F92"/>
      <rgbColor rgb="FF003366"/>
      <rgbColor rgb="FF339966"/>
      <rgbColor rgb="FF003300"/>
      <rgbColor rgb="FF333300"/>
      <rgbColor rgb="FF993300"/>
      <rgbColor rgb="FF993366"/>
      <rgbColor rgb="FF1F3FBF"/>
      <rgbColor rgb="FF2E333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hyperlink" Target="LineaPix%20-%20Demande%20commande%20group&#233;e%20club.xlsx" TargetMode="External"/><Relationship Id="rId2" Type="http://schemas.openxmlformats.org/officeDocument/2006/relationships/hyperlink" Target="LineaPix%20-%20Demande%20commande%20group&#233;e%20club.xlsx" TargetMode="External"/><Relationship Id="rId3" Type="http://schemas.openxmlformats.org/officeDocument/2006/relationships/hyperlink" Target="LineaPix%20-%20Demande%20commande%20group&#233;e%20club.xlsx" TargetMode="External"/>
</Relationships>
</file>

<file path=xl/worksheets/_rels/sheet4.xml.rels><?xml version="1.0" encoding="UTF-8"?>
<Relationships xmlns="http://schemas.openxmlformats.org/package/2006/relationships"><Relationship Id="rId1" Type="http://schemas.openxmlformats.org/officeDocument/2006/relationships/comments" Target="../comments4.xml"/><Relationship Id="rId2" Type="http://schemas.openxmlformats.org/officeDocument/2006/relationships/vmlDrawing" Target="../drawings/vmlDrawing1.vml"/>
</Relationships>
</file>

<file path=xl/worksheets/_rels/sheet5.xml.rels><?xml version="1.0" encoding="UTF-8"?>
<Relationships xmlns="http://schemas.openxmlformats.org/package/2006/relationships"><Relationship Id="rId1" Type="http://schemas.openxmlformats.org/officeDocument/2006/relationships/comments" Target="../comments5.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J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9" min="2" style="0" width="15"/>
    <col collapsed="false" customWidth="true" hidden="false" outlineLevel="0" max="10" min="10" style="0" width="3"/>
  </cols>
  <sheetData>
    <row r="1" customFormat="false" ht="13.5" hidden="false" customHeight="true" outlineLevel="0" collapsed="false">
      <c r="A1" s="1"/>
      <c r="B1" s="1"/>
      <c r="C1" s="1"/>
      <c r="D1" s="1"/>
      <c r="E1" s="1"/>
      <c r="F1" s="1"/>
      <c r="G1" s="1"/>
      <c r="H1" s="1"/>
      <c r="I1" s="1"/>
      <c r="J1" s="1"/>
    </row>
    <row r="2" customFormat="false" ht="43.5" hidden="false" customHeight="true" outlineLevel="0" collapsed="false">
      <c r="A2" s="1"/>
      <c r="B2" s="2" t="s">
        <v>0</v>
      </c>
      <c r="C2" s="2"/>
      <c r="D2" s="2"/>
      <c r="E2" s="2"/>
      <c r="F2" s="2"/>
      <c r="G2" s="2"/>
      <c r="H2" s="2"/>
      <c r="I2" s="2"/>
      <c r="J2" s="1"/>
    </row>
    <row r="3" customFormat="false" ht="24" hidden="false" customHeight="true" outlineLevel="0" collapsed="false">
      <c r="A3" s="1"/>
      <c r="B3" s="3" t="s">
        <v>1</v>
      </c>
      <c r="C3" s="3"/>
      <c r="D3" s="3"/>
      <c r="E3" s="3"/>
      <c r="F3" s="3"/>
      <c r="G3" s="3"/>
      <c r="H3" s="3"/>
      <c r="I3" s="3"/>
      <c r="J3" s="1"/>
    </row>
    <row r="4" customFormat="false" ht="12" hidden="false" customHeight="true" outlineLevel="0" collapsed="false">
      <c r="A4" s="1"/>
      <c r="B4" s="1"/>
      <c r="C4" s="1"/>
      <c r="D4" s="1"/>
      <c r="E4" s="1"/>
      <c r="F4" s="1"/>
      <c r="G4" s="1"/>
      <c r="H4" s="1"/>
      <c r="I4" s="1"/>
      <c r="J4" s="1"/>
    </row>
    <row r="5" customFormat="false" ht="25.5" hidden="false" customHeight="true" outlineLevel="0" collapsed="false">
      <c r="A5" s="4"/>
      <c r="B5" s="5" t="s">
        <v>2</v>
      </c>
      <c r="C5" s="5"/>
      <c r="D5" s="5"/>
      <c r="E5" s="5"/>
      <c r="F5" s="5"/>
      <c r="G5" s="5"/>
      <c r="H5" s="5"/>
      <c r="I5" s="5"/>
      <c r="J5" s="4"/>
    </row>
    <row r="6" customFormat="false" ht="13.5" hidden="false" customHeight="true" outlineLevel="0" collapsed="false">
      <c r="A6" s="6"/>
      <c r="B6" s="6"/>
      <c r="C6" s="6"/>
      <c r="D6" s="6"/>
      <c r="E6" s="6"/>
      <c r="F6" s="6"/>
      <c r="G6" s="6"/>
      <c r="H6" s="6"/>
      <c r="I6" s="6"/>
      <c r="J6" s="6"/>
    </row>
    <row r="7" customFormat="false" ht="25.5" hidden="false" customHeight="true" outlineLevel="0" collapsed="false">
      <c r="A7" s="6"/>
      <c r="B7" s="7" t="s">
        <v>3</v>
      </c>
      <c r="C7" s="7"/>
      <c r="D7" s="7"/>
      <c r="E7" s="7"/>
      <c r="F7" s="7"/>
      <c r="G7" s="7"/>
      <c r="H7" s="7"/>
      <c r="I7" s="7"/>
      <c r="J7" s="6"/>
    </row>
    <row r="8" customFormat="false" ht="15" hidden="false" customHeight="false" outlineLevel="0" collapsed="false">
      <c r="A8" s="6"/>
      <c r="B8" s="6"/>
      <c r="C8" s="6"/>
      <c r="D8" s="6"/>
      <c r="E8" s="6"/>
      <c r="F8" s="6"/>
      <c r="G8" s="6"/>
      <c r="H8" s="6"/>
      <c r="I8" s="6"/>
      <c r="J8" s="6"/>
    </row>
    <row r="9" customFormat="false" ht="43.5" hidden="false" customHeight="true" outlineLevel="0" collapsed="false">
      <c r="A9" s="6"/>
      <c r="B9" s="8" t="s">
        <v>4</v>
      </c>
      <c r="C9" s="8"/>
      <c r="D9" s="8" t="s">
        <v>5</v>
      </c>
      <c r="E9" s="8"/>
      <c r="F9" s="8" t="s">
        <v>6</v>
      </c>
      <c r="G9" s="8"/>
      <c r="H9" s="8" t="s">
        <v>7</v>
      </c>
      <c r="I9" s="8"/>
      <c r="J9" s="6"/>
    </row>
    <row r="10" customFormat="false" ht="21.75" hidden="false" customHeight="true" outlineLevel="0" collapsed="false">
      <c r="A10" s="6"/>
      <c r="B10" s="9" t="s">
        <v>8</v>
      </c>
      <c r="C10" s="9"/>
      <c r="D10" s="9" t="s">
        <v>9</v>
      </c>
      <c r="E10" s="9"/>
      <c r="F10" s="9" t="s">
        <v>10</v>
      </c>
      <c r="G10" s="9"/>
      <c r="H10" s="10" t="s">
        <v>11</v>
      </c>
      <c r="I10" s="10"/>
      <c r="J10" s="6"/>
    </row>
    <row r="11" customFormat="false" ht="61.5" hidden="false" customHeight="true" outlineLevel="0" collapsed="false">
      <c r="A11" s="6"/>
      <c r="B11" s="11" t="s">
        <v>12</v>
      </c>
      <c r="C11" s="11"/>
      <c r="D11" s="11" t="s">
        <v>13</v>
      </c>
      <c r="E11" s="11"/>
      <c r="F11" s="11" t="s">
        <v>14</v>
      </c>
      <c r="G11" s="11"/>
      <c r="H11" s="11" t="s">
        <v>15</v>
      </c>
      <c r="I11" s="11"/>
      <c r="J11" s="6"/>
    </row>
    <row r="12" customFormat="false" ht="13.5" hidden="false" customHeight="true" outlineLevel="0" collapsed="false">
      <c r="A12" s="6"/>
      <c r="B12" s="6"/>
      <c r="C12" s="6"/>
      <c r="D12" s="6"/>
      <c r="E12" s="6"/>
      <c r="F12" s="6"/>
      <c r="G12" s="6"/>
      <c r="H12" s="6"/>
      <c r="I12" s="6"/>
      <c r="J12" s="6"/>
    </row>
    <row r="13" customFormat="false" ht="25.5" hidden="false" customHeight="true" outlineLevel="0" collapsed="false">
      <c r="A13" s="6"/>
      <c r="B13" s="7" t="s">
        <v>16</v>
      </c>
      <c r="C13" s="7"/>
      <c r="D13" s="7"/>
      <c r="E13" s="7"/>
      <c r="F13" s="7"/>
      <c r="G13" s="7"/>
      <c r="H13" s="7"/>
      <c r="I13" s="7"/>
      <c r="J13" s="6"/>
    </row>
    <row r="14" customFormat="false" ht="15" hidden="false" customHeight="false" outlineLevel="0" collapsed="false">
      <c r="A14" s="6"/>
      <c r="B14" s="6"/>
      <c r="C14" s="6"/>
      <c r="D14" s="6"/>
      <c r="E14" s="6"/>
      <c r="F14" s="6"/>
      <c r="G14" s="6"/>
      <c r="H14" s="6"/>
      <c r="I14" s="6"/>
      <c r="J14" s="6"/>
    </row>
    <row r="15" customFormat="false" ht="33.75" hidden="false" customHeight="true" outlineLevel="0" collapsed="false">
      <c r="A15" s="6"/>
      <c r="B15" s="12" t="s">
        <v>17</v>
      </c>
      <c r="C15" s="12"/>
      <c r="D15" s="12" t="s">
        <v>18</v>
      </c>
      <c r="E15" s="12"/>
      <c r="F15" s="12" t="s">
        <v>19</v>
      </c>
      <c r="G15" s="12"/>
      <c r="H15" s="12" t="s">
        <v>20</v>
      </c>
      <c r="I15" s="12"/>
      <c r="J15" s="6"/>
    </row>
    <row r="16" customFormat="false" ht="61.5" hidden="false" customHeight="true" outlineLevel="0" collapsed="false">
      <c r="A16" s="6"/>
      <c r="B16" s="13" t="s">
        <v>21</v>
      </c>
      <c r="C16" s="13"/>
      <c r="D16" s="13" t="s">
        <v>22</v>
      </c>
      <c r="E16" s="13"/>
      <c r="F16" s="13" t="s">
        <v>23</v>
      </c>
      <c r="G16" s="13"/>
      <c r="H16" s="13" t="s">
        <v>24</v>
      </c>
      <c r="I16" s="13"/>
      <c r="J16" s="6"/>
    </row>
    <row r="17" customFormat="false" ht="13.5" hidden="false" customHeight="true" outlineLevel="0" collapsed="false">
      <c r="A17" s="6"/>
      <c r="B17" s="6"/>
      <c r="C17" s="6"/>
      <c r="D17" s="6"/>
      <c r="E17" s="6"/>
      <c r="F17" s="6"/>
      <c r="G17" s="6"/>
      <c r="H17" s="6"/>
      <c r="I17" s="6"/>
      <c r="J17" s="6"/>
    </row>
    <row r="18" customFormat="false" ht="25.5" hidden="false" customHeight="true" outlineLevel="0" collapsed="false">
      <c r="A18" s="6"/>
      <c r="B18" s="7" t="s">
        <v>25</v>
      </c>
      <c r="C18" s="7"/>
      <c r="D18" s="7"/>
      <c r="E18" s="7"/>
      <c r="F18" s="7"/>
      <c r="G18" s="7"/>
      <c r="H18" s="7"/>
      <c r="I18" s="7"/>
      <c r="J18" s="6"/>
    </row>
    <row r="19" customFormat="false" ht="15" hidden="false" customHeight="false" outlineLevel="0" collapsed="false">
      <c r="A19" s="6"/>
      <c r="B19" s="6"/>
      <c r="C19" s="6"/>
      <c r="D19" s="6"/>
      <c r="E19" s="6"/>
      <c r="F19" s="6"/>
      <c r="G19" s="6"/>
      <c r="H19" s="6"/>
      <c r="I19" s="6"/>
      <c r="J19" s="6"/>
    </row>
    <row r="20" customFormat="false" ht="21.75" hidden="false" customHeight="true" outlineLevel="0" collapsed="false">
      <c r="A20" s="6"/>
      <c r="B20" s="14" t="s">
        <v>26</v>
      </c>
      <c r="C20" s="14"/>
      <c r="D20" s="14"/>
      <c r="E20" s="14"/>
      <c r="F20" s="14" t="s">
        <v>27</v>
      </c>
      <c r="G20" s="14"/>
      <c r="H20" s="14"/>
      <c r="I20" s="14"/>
      <c r="J20" s="6"/>
    </row>
    <row r="21" customFormat="false" ht="43.5" hidden="false" customHeight="true" outlineLevel="0" collapsed="false">
      <c r="A21" s="6"/>
      <c r="B21" s="15" t="s">
        <v>28</v>
      </c>
      <c r="C21" s="15"/>
      <c r="D21" s="15"/>
      <c r="E21" s="15"/>
      <c r="F21" s="15" t="s">
        <v>29</v>
      </c>
      <c r="G21" s="15"/>
      <c r="H21" s="15"/>
      <c r="I21" s="15"/>
      <c r="J21" s="6"/>
    </row>
    <row r="22" customFormat="false" ht="13.5" hidden="false" customHeight="true" outlineLevel="0" collapsed="false">
      <c r="A22" s="6"/>
      <c r="B22" s="6"/>
      <c r="C22" s="6"/>
      <c r="D22" s="6"/>
      <c r="E22" s="6"/>
      <c r="F22" s="6"/>
      <c r="G22" s="6"/>
      <c r="H22" s="6"/>
      <c r="I22" s="6"/>
      <c r="J22" s="6"/>
    </row>
    <row r="23" customFormat="false" ht="25.5" hidden="false" customHeight="true" outlineLevel="0" collapsed="false">
      <c r="A23" s="6"/>
      <c r="B23" s="7" t="s">
        <v>30</v>
      </c>
      <c r="C23" s="7"/>
      <c r="D23" s="7"/>
      <c r="E23" s="7"/>
      <c r="F23" s="7"/>
      <c r="G23" s="7"/>
      <c r="H23" s="7"/>
      <c r="I23" s="7"/>
      <c r="J23" s="6"/>
    </row>
    <row r="24" customFormat="false" ht="15" hidden="false" customHeight="false" outlineLevel="0" collapsed="false">
      <c r="A24" s="6"/>
      <c r="B24" s="6"/>
      <c r="C24" s="6"/>
      <c r="D24" s="6"/>
      <c r="E24" s="6"/>
      <c r="F24" s="6"/>
      <c r="G24" s="6"/>
      <c r="H24" s="6"/>
      <c r="I24" s="6"/>
      <c r="J24" s="6"/>
    </row>
    <row r="25" customFormat="false" ht="48" hidden="false" customHeight="true" outlineLevel="0" collapsed="false">
      <c r="A25" s="6"/>
      <c r="B25" s="16" t="s">
        <v>31</v>
      </c>
      <c r="C25" s="16" t="s">
        <v>32</v>
      </c>
      <c r="D25" s="16" t="s">
        <v>33</v>
      </c>
      <c r="E25" s="17" t="s">
        <v>34</v>
      </c>
      <c r="F25" s="18" t="s">
        <v>35</v>
      </c>
      <c r="G25" s="18"/>
      <c r="H25" s="6"/>
      <c r="I25" s="6"/>
      <c r="J25" s="6"/>
    </row>
    <row r="26" customFormat="false" ht="15" hidden="false" customHeight="false" outlineLevel="0" collapsed="false">
      <c r="A26" s="6"/>
      <c r="B26" s="6"/>
      <c r="C26" s="6"/>
      <c r="D26" s="6"/>
      <c r="E26" s="6"/>
      <c r="F26" s="6"/>
      <c r="G26" s="6"/>
      <c r="H26" s="6"/>
      <c r="I26" s="6"/>
      <c r="J26" s="6"/>
    </row>
    <row r="27" customFormat="false" ht="18" hidden="false" customHeight="true" outlineLevel="0" collapsed="false">
      <c r="A27" s="6"/>
      <c r="B27" s="19" t="s">
        <v>36</v>
      </c>
      <c r="C27" s="20" t="s">
        <v>37</v>
      </c>
      <c r="D27" s="20"/>
      <c r="E27" s="20"/>
      <c r="F27" s="20"/>
      <c r="G27" s="20"/>
      <c r="H27" s="20"/>
      <c r="I27" s="20"/>
      <c r="J27" s="6"/>
    </row>
    <row r="28" customFormat="false" ht="18" hidden="false" customHeight="true" outlineLevel="0" collapsed="false">
      <c r="A28" s="6"/>
      <c r="B28" s="19" t="s">
        <v>36</v>
      </c>
      <c r="C28" s="20" t="s">
        <v>38</v>
      </c>
      <c r="D28" s="20"/>
      <c r="E28" s="20"/>
      <c r="F28" s="20"/>
      <c r="G28" s="20"/>
      <c r="H28" s="20"/>
      <c r="I28" s="20"/>
      <c r="J28" s="6"/>
    </row>
    <row r="29" customFormat="false" ht="18" hidden="false" customHeight="true" outlineLevel="0" collapsed="false">
      <c r="A29" s="6"/>
      <c r="B29" s="19" t="s">
        <v>36</v>
      </c>
      <c r="C29" s="20" t="s">
        <v>39</v>
      </c>
      <c r="D29" s="20"/>
      <c r="E29" s="20"/>
      <c r="F29" s="20"/>
      <c r="G29" s="20"/>
      <c r="H29" s="20"/>
      <c r="I29" s="20"/>
      <c r="J29" s="6"/>
    </row>
    <row r="30" customFormat="false" ht="13.5" hidden="false" customHeight="true" outlineLevel="0" collapsed="false">
      <c r="A30" s="6"/>
      <c r="B30" s="6"/>
      <c r="C30" s="6"/>
      <c r="D30" s="6"/>
      <c r="E30" s="6"/>
      <c r="F30" s="6"/>
      <c r="G30" s="6"/>
      <c r="H30" s="6"/>
      <c r="I30" s="6"/>
      <c r="J30" s="6"/>
    </row>
    <row r="31" customFormat="false" ht="25.5" hidden="false" customHeight="true" outlineLevel="0" collapsed="false">
      <c r="A31" s="6"/>
      <c r="B31" s="7" t="s">
        <v>40</v>
      </c>
      <c r="C31" s="7"/>
      <c r="D31" s="7"/>
      <c r="E31" s="7"/>
      <c r="F31" s="7"/>
      <c r="G31" s="7"/>
      <c r="H31" s="7"/>
      <c r="I31" s="7"/>
      <c r="J31" s="6"/>
    </row>
    <row r="32" customFormat="false" ht="15" hidden="false" customHeight="false" outlineLevel="0" collapsed="false">
      <c r="A32" s="6"/>
      <c r="B32" s="6"/>
      <c r="C32" s="6"/>
      <c r="D32" s="6"/>
      <c r="E32" s="6"/>
      <c r="F32" s="6"/>
      <c r="G32" s="6"/>
      <c r="H32" s="6"/>
      <c r="I32" s="6"/>
      <c r="J32" s="6"/>
    </row>
    <row r="33" customFormat="false" ht="15" hidden="false" customHeight="true" outlineLevel="0" collapsed="false">
      <c r="A33" s="6"/>
      <c r="B33" s="21" t="s">
        <v>41</v>
      </c>
      <c r="C33" s="21"/>
      <c r="D33" s="21" t="s">
        <v>42</v>
      </c>
      <c r="E33" s="21"/>
      <c r="F33" s="21"/>
      <c r="G33" s="21"/>
      <c r="H33" s="21" t="s">
        <v>43</v>
      </c>
      <c r="I33" s="21"/>
      <c r="J33" s="6"/>
    </row>
    <row r="34" customFormat="false" ht="19.5" hidden="false" customHeight="true" outlineLevel="0" collapsed="false">
      <c r="A34" s="6"/>
      <c r="B34" s="22" t="s">
        <v>44</v>
      </c>
      <c r="C34" s="22"/>
      <c r="D34" s="22" t="s">
        <v>45</v>
      </c>
      <c r="E34" s="22"/>
      <c r="F34" s="22"/>
      <c r="G34" s="22"/>
      <c r="H34" s="23" t="s">
        <v>46</v>
      </c>
      <c r="I34" s="23"/>
      <c r="J34" s="6"/>
    </row>
    <row r="35" customFormat="false" ht="19.5" hidden="false" customHeight="true" outlineLevel="0" collapsed="false">
      <c r="A35" s="6"/>
      <c r="B35" s="24" t="s">
        <v>44</v>
      </c>
      <c r="C35" s="24"/>
      <c r="D35" s="24" t="s">
        <v>47</v>
      </c>
      <c r="E35" s="24"/>
      <c r="F35" s="24"/>
      <c r="G35" s="24"/>
      <c r="H35" s="25" t="s">
        <v>6</v>
      </c>
      <c r="I35" s="25"/>
      <c r="J35" s="6"/>
    </row>
    <row r="36" customFormat="false" ht="19.5" hidden="false" customHeight="true" outlineLevel="0" collapsed="false">
      <c r="A36" s="6"/>
      <c r="B36" s="22" t="s">
        <v>48</v>
      </c>
      <c r="C36" s="22"/>
      <c r="D36" s="22" t="s">
        <v>49</v>
      </c>
      <c r="E36" s="22"/>
      <c r="F36" s="22"/>
      <c r="G36" s="22"/>
      <c r="H36" s="23" t="s">
        <v>50</v>
      </c>
      <c r="I36" s="23"/>
      <c r="J36" s="6"/>
    </row>
    <row r="37" customFormat="false" ht="13.5" hidden="false" customHeight="true" outlineLevel="0" collapsed="false">
      <c r="A37" s="6"/>
      <c r="B37" s="6"/>
      <c r="C37" s="6"/>
      <c r="D37" s="6"/>
      <c r="E37" s="6"/>
      <c r="F37" s="6"/>
      <c r="G37" s="6"/>
      <c r="H37" s="6"/>
      <c r="I37" s="6"/>
      <c r="J37" s="6"/>
    </row>
    <row r="38" customFormat="false" ht="25.5" hidden="false" customHeight="true" outlineLevel="0" collapsed="false">
      <c r="A38" s="6"/>
      <c r="B38" s="7" t="s">
        <v>51</v>
      </c>
      <c r="C38" s="7"/>
      <c r="D38" s="7"/>
      <c r="E38" s="7"/>
      <c r="F38" s="7"/>
      <c r="G38" s="7"/>
      <c r="H38" s="7"/>
      <c r="I38" s="7"/>
      <c r="J38" s="6"/>
    </row>
    <row r="39" customFormat="false" ht="15" hidden="false" customHeight="false" outlineLevel="0" collapsed="false">
      <c r="A39" s="6"/>
      <c r="B39" s="6"/>
      <c r="C39" s="6"/>
      <c r="D39" s="6"/>
      <c r="E39" s="6"/>
      <c r="F39" s="6"/>
      <c r="G39" s="6"/>
      <c r="H39" s="6"/>
      <c r="I39" s="6"/>
      <c r="J39" s="6"/>
    </row>
    <row r="40" customFormat="false" ht="27.75" hidden="false" customHeight="true" outlineLevel="0" collapsed="false">
      <c r="A40" s="6"/>
      <c r="B40" s="26"/>
      <c r="C40" s="27" t="s">
        <v>52</v>
      </c>
      <c r="D40" s="28"/>
      <c r="E40" s="27" t="s">
        <v>53</v>
      </c>
      <c r="F40" s="29"/>
      <c r="G40" s="27" t="s">
        <v>54</v>
      </c>
      <c r="H40" s="6"/>
      <c r="I40" s="6"/>
      <c r="J40" s="6"/>
    </row>
    <row r="41" customFormat="false" ht="15" hidden="false" customHeight="false" outlineLevel="0" collapsed="false">
      <c r="A41" s="6"/>
      <c r="B41" s="6"/>
      <c r="C41" s="6"/>
      <c r="D41" s="6"/>
      <c r="E41" s="6"/>
      <c r="F41" s="6"/>
      <c r="G41" s="6"/>
      <c r="H41" s="6"/>
      <c r="I41" s="6"/>
      <c r="J41" s="6"/>
    </row>
    <row r="42" customFormat="false" ht="33.75" hidden="false" customHeight="true" outlineLevel="0" collapsed="false">
      <c r="A42" s="1"/>
      <c r="B42" s="30" t="s">
        <v>55</v>
      </c>
      <c r="C42" s="30"/>
      <c r="D42" s="30"/>
      <c r="E42" s="30"/>
      <c r="F42" s="30"/>
      <c r="G42" s="30"/>
      <c r="H42" s="30"/>
      <c r="I42" s="30"/>
      <c r="J42" s="1"/>
    </row>
  </sheetData>
  <sheetProtection sheet="true" formatColumns="false" formatRows="false"/>
  <mergeCells count="50">
    <mergeCell ref="B2:I2"/>
    <mergeCell ref="B3:I3"/>
    <mergeCell ref="B5:I5"/>
    <mergeCell ref="B7:I7"/>
    <mergeCell ref="B9:C9"/>
    <mergeCell ref="D9:E9"/>
    <mergeCell ref="F9:G9"/>
    <mergeCell ref="H9:I9"/>
    <mergeCell ref="B10:C10"/>
    <mergeCell ref="D10:E10"/>
    <mergeCell ref="F10:G10"/>
    <mergeCell ref="H10:I10"/>
    <mergeCell ref="B11:C11"/>
    <mergeCell ref="D11:E11"/>
    <mergeCell ref="F11:G11"/>
    <mergeCell ref="H11:I11"/>
    <mergeCell ref="B13:I13"/>
    <mergeCell ref="B15:C15"/>
    <mergeCell ref="D15:E15"/>
    <mergeCell ref="F15:G15"/>
    <mergeCell ref="H15:I15"/>
    <mergeCell ref="B16:C16"/>
    <mergeCell ref="D16:E16"/>
    <mergeCell ref="F16:G16"/>
    <mergeCell ref="H16:I16"/>
    <mergeCell ref="B18:I18"/>
    <mergeCell ref="B20:E20"/>
    <mergeCell ref="F20:I20"/>
    <mergeCell ref="B21:E21"/>
    <mergeCell ref="F21:I21"/>
    <mergeCell ref="B23:I23"/>
    <mergeCell ref="F25:G25"/>
    <mergeCell ref="C27:I27"/>
    <mergeCell ref="C28:I28"/>
    <mergeCell ref="C29:I29"/>
    <mergeCell ref="B31:I31"/>
    <mergeCell ref="B33:C33"/>
    <mergeCell ref="D33:G33"/>
    <mergeCell ref="H33:I33"/>
    <mergeCell ref="B34:C34"/>
    <mergeCell ref="D34:G34"/>
    <mergeCell ref="H34:I34"/>
    <mergeCell ref="B35:C35"/>
    <mergeCell ref="D35:G35"/>
    <mergeCell ref="H35:I35"/>
    <mergeCell ref="B36:C36"/>
    <mergeCell ref="D36:G36"/>
    <mergeCell ref="H36:I36"/>
    <mergeCell ref="B38:I38"/>
    <mergeCell ref="B42:I42"/>
  </mergeCells>
  <hyperlinks>
    <hyperlink ref="B10" r:id="rId1" location="'Club%20et%20adhérents'!A1" display="Inscrivez le club"/>
    <hyperlink ref="D10" r:id="rId2" location="'Supports%20confiés'!A1" display="Listez les supports"/>
    <hyperlink ref="F10" r:id="rId3" location="'Offre'!A1" display="Découvrez l'offre"/>
  </hyperlink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3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16" topLeftCell="A17"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30"/>
    <col collapsed="false" customWidth="true" hidden="false" outlineLevel="0" max="3" min="3" style="0" width="36"/>
    <col collapsed="false" customWidth="true" hidden="false" outlineLevel="0" max="4" min="4" style="0" width="20"/>
    <col collapsed="false" customWidth="true" hidden="false" outlineLevel="0" max="5" min="5" style="0" width="12"/>
    <col collapsed="false" customWidth="true" hidden="false" outlineLevel="0" max="6" min="6" style="0" width="22"/>
  </cols>
  <sheetData>
    <row r="1" customFormat="false" ht="37.5" hidden="false" customHeight="true" outlineLevel="0" collapsed="false">
      <c r="A1" s="31" t="s">
        <v>56</v>
      </c>
      <c r="B1" s="31"/>
      <c r="C1" s="31"/>
      <c r="D1" s="31"/>
      <c r="E1" s="31"/>
      <c r="F1" s="31"/>
    </row>
    <row r="2" customFormat="false" ht="21.75" hidden="false" customHeight="true" outlineLevel="0" collapsed="false">
      <c r="A2" s="32" t="s">
        <v>57</v>
      </c>
      <c r="B2" s="32"/>
      <c r="C2" s="32"/>
      <c r="D2" s="32"/>
      <c r="E2" s="32"/>
      <c r="F2" s="32"/>
    </row>
    <row r="3" customFormat="false" ht="15" hidden="false" customHeight="false" outlineLevel="0" collapsed="false">
      <c r="A3" s="6"/>
      <c r="B3" s="6"/>
      <c r="C3" s="6"/>
      <c r="D3" s="6"/>
      <c r="E3" s="6"/>
      <c r="F3" s="6"/>
    </row>
    <row r="4" customFormat="false" ht="15" hidden="false" customHeight="false" outlineLevel="0" collapsed="false">
      <c r="A4" s="33" t="s">
        <v>58</v>
      </c>
      <c r="B4" s="6"/>
      <c r="C4" s="6"/>
      <c r="D4" s="6"/>
      <c r="E4" s="6"/>
      <c r="F4" s="6"/>
    </row>
    <row r="5" customFormat="false" ht="15" hidden="false" customHeight="false" outlineLevel="0" collapsed="false">
      <c r="A5" s="34" t="s">
        <v>59</v>
      </c>
      <c r="B5" s="35"/>
      <c r="C5" s="35"/>
      <c r="D5" s="35"/>
      <c r="E5" s="6"/>
      <c r="F5" s="6"/>
    </row>
    <row r="6" customFormat="false" ht="15" hidden="false" customHeight="false" outlineLevel="0" collapsed="false">
      <c r="A6" s="34" t="s">
        <v>60</v>
      </c>
      <c r="B6" s="35"/>
      <c r="C6" s="35"/>
      <c r="D6" s="35"/>
      <c r="E6" s="6"/>
      <c r="F6" s="6"/>
    </row>
    <row r="7" customFormat="false" ht="15" hidden="false" customHeight="false" outlineLevel="0" collapsed="false">
      <c r="A7" s="34" t="s">
        <v>61</v>
      </c>
      <c r="B7" s="35"/>
      <c r="C7" s="35"/>
      <c r="D7" s="35"/>
      <c r="E7" s="6"/>
      <c r="F7" s="6"/>
    </row>
    <row r="8" customFormat="false" ht="15" hidden="false" customHeight="false" outlineLevel="0" collapsed="false">
      <c r="A8" s="34" t="s">
        <v>62</v>
      </c>
      <c r="B8" s="35"/>
      <c r="C8" s="35"/>
      <c r="D8" s="35"/>
      <c r="E8" s="6"/>
      <c r="F8" s="6"/>
    </row>
    <row r="9" customFormat="false" ht="15" hidden="false" customHeight="false" outlineLevel="0" collapsed="false">
      <c r="A9" s="34" t="s">
        <v>63</v>
      </c>
      <c r="B9" s="35"/>
      <c r="C9" s="35"/>
      <c r="D9" s="35"/>
      <c r="E9" s="6"/>
      <c r="F9" s="6"/>
    </row>
    <row r="10" customFormat="false" ht="15" hidden="false" customHeight="false" outlineLevel="0" collapsed="false">
      <c r="A10" s="34" t="s">
        <v>64</v>
      </c>
      <c r="B10" s="35"/>
      <c r="C10" s="35"/>
      <c r="D10" s="35"/>
      <c r="E10" s="6"/>
      <c r="F10" s="6"/>
    </row>
    <row r="11" customFormat="false" ht="15" hidden="false" customHeight="false" outlineLevel="0" collapsed="false">
      <c r="A11" s="34" t="s">
        <v>65</v>
      </c>
      <c r="B11" s="35"/>
      <c r="C11" s="35"/>
      <c r="D11" s="35"/>
      <c r="E11" s="6"/>
      <c r="F11" s="6"/>
    </row>
    <row r="12" customFormat="false" ht="15" hidden="false" customHeight="false" outlineLevel="0" collapsed="false">
      <c r="A12" s="34" t="s">
        <v>66</v>
      </c>
      <c r="B12" s="36"/>
      <c r="C12" s="36"/>
      <c r="D12" s="36"/>
      <c r="E12" s="6"/>
      <c r="F12" s="6"/>
    </row>
    <row r="13" customFormat="false" ht="15" hidden="false" customHeight="true" outlineLevel="0" collapsed="false">
      <c r="A13" s="34" t="s">
        <v>67</v>
      </c>
      <c r="B13" s="35"/>
      <c r="C13" s="35"/>
      <c r="D13" s="35"/>
      <c r="E13" s="37" t="s">
        <v>68</v>
      </c>
      <c r="F13" s="37"/>
    </row>
    <row r="14" customFormat="false" ht="15" hidden="false" customHeight="false" outlineLevel="0" collapsed="false">
      <c r="A14" s="34" t="s">
        <v>69</v>
      </c>
      <c r="B14" s="35" t="s">
        <v>70</v>
      </c>
      <c r="C14" s="35"/>
      <c r="D14" s="35"/>
      <c r="E14" s="37"/>
      <c r="F14" s="37"/>
    </row>
    <row r="15" customFormat="false" ht="19.5" hidden="false" customHeight="true" outlineLevel="0" collapsed="false">
      <c r="A15" s="33" t="s">
        <v>71</v>
      </c>
      <c r="B15" s="6"/>
      <c r="C15" s="6"/>
      <c r="D15" s="6"/>
      <c r="E15" s="37"/>
      <c r="F15" s="37"/>
    </row>
    <row r="16" customFormat="false" ht="23.85" hidden="false" customHeight="false" outlineLevel="0" collapsed="false">
      <c r="A16" s="38" t="s">
        <v>72</v>
      </c>
      <c r="B16" s="38" t="s">
        <v>73</v>
      </c>
      <c r="C16" s="38" t="s">
        <v>74</v>
      </c>
      <c r="D16" s="38" t="s">
        <v>75</v>
      </c>
      <c r="E16" s="38" t="s">
        <v>76</v>
      </c>
      <c r="F16" s="38" t="s">
        <v>77</v>
      </c>
    </row>
    <row r="17" customFormat="false" ht="15" hidden="false" customHeight="false" outlineLevel="0" collapsed="false">
      <c r="A17" s="39" t="s">
        <v>78</v>
      </c>
      <c r="B17" s="35"/>
      <c r="C17" s="35"/>
      <c r="D17" s="35"/>
      <c r="E17" s="40" t="str">
        <f aca="false">IF(B17="","",COUNTIF('Supports confiés'!$B$6:$B$205,B17))</f>
        <v/>
      </c>
      <c r="F17" s="41" t="str">
        <f aca="false">IF(B17="",IF(C17="","","Indiquez le nom"),IF(COUNTIF($B$17:$B$36,B17)&gt;1,"Nom en double",IF(C17="","E-mail manquant",IF(E17=0,"Aucun support saisi","OK"))))</f>
        <v/>
      </c>
    </row>
    <row r="18" customFormat="false" ht="15" hidden="false" customHeight="false" outlineLevel="0" collapsed="false">
      <c r="A18" s="39" t="s">
        <v>79</v>
      </c>
      <c r="B18" s="35"/>
      <c r="C18" s="35"/>
      <c r="D18" s="35"/>
      <c r="E18" s="40" t="str">
        <f aca="false">IF(B18="","",COUNTIF('Supports confiés'!$B$6:$B$205,B18))</f>
        <v/>
      </c>
      <c r="F18" s="41" t="str">
        <f aca="false">IF(B18="",IF(C18="","","Indiquez le nom"),IF(COUNTIF($B$17:$B$36,B18)&gt;1,"Nom en double",IF(C18="","E-mail manquant",IF(E18=0,"Aucun support saisi","OK"))))</f>
        <v/>
      </c>
    </row>
    <row r="19" customFormat="false" ht="15" hidden="false" customHeight="false" outlineLevel="0" collapsed="false">
      <c r="A19" s="39" t="s">
        <v>80</v>
      </c>
      <c r="B19" s="35"/>
      <c r="C19" s="35"/>
      <c r="D19" s="35"/>
      <c r="E19" s="40" t="str">
        <f aca="false">IF(B19="","",COUNTIF('Supports confiés'!$B$6:$B$205,B19))</f>
        <v/>
      </c>
      <c r="F19" s="41" t="str">
        <f aca="false">IF(B19="",IF(C19="","","Indiquez le nom"),IF(COUNTIF($B$17:$B$36,B19)&gt;1,"Nom en double",IF(C19="","E-mail manquant",IF(E19=0,"Aucun support saisi","OK"))))</f>
        <v/>
      </c>
    </row>
    <row r="20" customFormat="false" ht="15" hidden="false" customHeight="false" outlineLevel="0" collapsed="false">
      <c r="A20" s="39" t="s">
        <v>81</v>
      </c>
      <c r="B20" s="35"/>
      <c r="C20" s="35"/>
      <c r="D20" s="35"/>
      <c r="E20" s="40" t="str">
        <f aca="false">IF(B20="","",COUNTIF('Supports confiés'!$B$6:$B$205,B20))</f>
        <v/>
      </c>
      <c r="F20" s="41" t="str">
        <f aca="false">IF(B20="",IF(C20="","","Indiquez le nom"),IF(COUNTIF($B$17:$B$36,B20)&gt;1,"Nom en double",IF(C20="","E-mail manquant",IF(E20=0,"Aucun support saisi","OK"))))</f>
        <v/>
      </c>
    </row>
    <row r="21" customFormat="false" ht="15" hidden="false" customHeight="false" outlineLevel="0" collapsed="false">
      <c r="A21" s="39" t="s">
        <v>82</v>
      </c>
      <c r="B21" s="35"/>
      <c r="C21" s="35"/>
      <c r="D21" s="35"/>
      <c r="E21" s="40" t="str">
        <f aca="false">IF(B21="","",COUNTIF('Supports confiés'!$B$6:$B$205,B21))</f>
        <v/>
      </c>
      <c r="F21" s="41" t="str">
        <f aca="false">IF(B21="",IF(C21="","","Indiquez le nom"),IF(COUNTIF($B$17:$B$36,B21)&gt;1,"Nom en double",IF(C21="","E-mail manquant",IF(E21=0,"Aucun support saisi","OK"))))</f>
        <v/>
      </c>
    </row>
    <row r="22" customFormat="false" ht="15" hidden="false" customHeight="false" outlineLevel="0" collapsed="false">
      <c r="A22" s="39" t="s">
        <v>83</v>
      </c>
      <c r="B22" s="35"/>
      <c r="C22" s="35"/>
      <c r="D22" s="35"/>
      <c r="E22" s="40" t="str">
        <f aca="false">IF(B22="","",COUNTIF('Supports confiés'!$B$6:$B$205,B22))</f>
        <v/>
      </c>
      <c r="F22" s="41" t="str">
        <f aca="false">IF(B22="",IF(C22="","","Indiquez le nom"),IF(COUNTIF($B$17:$B$36,B22)&gt;1,"Nom en double",IF(C22="","E-mail manquant",IF(E22=0,"Aucun support saisi","OK"))))</f>
        <v/>
      </c>
    </row>
    <row r="23" customFormat="false" ht="15" hidden="false" customHeight="false" outlineLevel="0" collapsed="false">
      <c r="A23" s="39" t="s">
        <v>84</v>
      </c>
      <c r="B23" s="35"/>
      <c r="C23" s="35"/>
      <c r="D23" s="35"/>
      <c r="E23" s="40" t="str">
        <f aca="false">IF(B23="","",COUNTIF('Supports confiés'!$B$6:$B$205,B23))</f>
        <v/>
      </c>
      <c r="F23" s="41" t="str">
        <f aca="false">IF(B23="",IF(C23="","","Indiquez le nom"),IF(COUNTIF($B$17:$B$36,B23)&gt;1,"Nom en double",IF(C23="","E-mail manquant",IF(E23=0,"Aucun support saisi","OK"))))</f>
        <v/>
      </c>
    </row>
    <row r="24" customFormat="false" ht="15" hidden="false" customHeight="false" outlineLevel="0" collapsed="false">
      <c r="A24" s="39" t="s">
        <v>85</v>
      </c>
      <c r="B24" s="35"/>
      <c r="C24" s="35"/>
      <c r="D24" s="35"/>
      <c r="E24" s="40" t="str">
        <f aca="false">IF(B24="","",COUNTIF('Supports confiés'!$B$6:$B$205,B24))</f>
        <v/>
      </c>
      <c r="F24" s="41" t="str">
        <f aca="false">IF(B24="",IF(C24="","","Indiquez le nom"),IF(COUNTIF($B$17:$B$36,B24)&gt;1,"Nom en double",IF(C24="","E-mail manquant",IF(E24=0,"Aucun support saisi","OK"))))</f>
        <v/>
      </c>
    </row>
    <row r="25" customFormat="false" ht="15" hidden="false" customHeight="false" outlineLevel="0" collapsed="false">
      <c r="A25" s="39" t="s">
        <v>86</v>
      </c>
      <c r="B25" s="35"/>
      <c r="C25" s="35"/>
      <c r="D25" s="35"/>
      <c r="E25" s="40" t="str">
        <f aca="false">IF(B25="","",COUNTIF('Supports confiés'!$B$6:$B$205,B25))</f>
        <v/>
      </c>
      <c r="F25" s="41" t="str">
        <f aca="false">IF(B25="",IF(C25="","","Indiquez le nom"),IF(COUNTIF($B$17:$B$36,B25)&gt;1,"Nom en double",IF(C25="","E-mail manquant",IF(E25=0,"Aucun support saisi","OK"))))</f>
        <v/>
      </c>
    </row>
    <row r="26" customFormat="false" ht="15" hidden="false" customHeight="false" outlineLevel="0" collapsed="false">
      <c r="A26" s="39" t="s">
        <v>87</v>
      </c>
      <c r="B26" s="35"/>
      <c r="C26" s="35"/>
      <c r="D26" s="35"/>
      <c r="E26" s="40" t="str">
        <f aca="false">IF(B26="","",COUNTIF('Supports confiés'!$B$6:$B$205,B26))</f>
        <v/>
      </c>
      <c r="F26" s="41" t="str">
        <f aca="false">IF(B26="",IF(C26="","","Indiquez le nom"),IF(COUNTIF($B$17:$B$36,B26)&gt;1,"Nom en double",IF(C26="","E-mail manquant",IF(E26=0,"Aucun support saisi","OK"))))</f>
        <v/>
      </c>
    </row>
    <row r="27" customFormat="false" ht="15" hidden="false" customHeight="false" outlineLevel="0" collapsed="false">
      <c r="A27" s="39" t="s">
        <v>88</v>
      </c>
      <c r="B27" s="35"/>
      <c r="C27" s="35"/>
      <c r="D27" s="35"/>
      <c r="E27" s="40" t="str">
        <f aca="false">IF(B27="","",COUNTIF('Supports confiés'!$B$6:$B$205,B27))</f>
        <v/>
      </c>
      <c r="F27" s="41" t="str">
        <f aca="false">IF(B27="",IF(C27="","","Indiquez le nom"),IF(COUNTIF($B$17:$B$36,B27)&gt;1,"Nom en double",IF(C27="","E-mail manquant",IF(E27=0,"Aucun support saisi","OK"))))</f>
        <v/>
      </c>
    </row>
    <row r="28" customFormat="false" ht="15" hidden="false" customHeight="false" outlineLevel="0" collapsed="false">
      <c r="A28" s="39" t="s">
        <v>89</v>
      </c>
      <c r="B28" s="35"/>
      <c r="C28" s="35"/>
      <c r="D28" s="35"/>
      <c r="E28" s="40" t="str">
        <f aca="false">IF(B28="","",COUNTIF('Supports confiés'!$B$6:$B$205,B28))</f>
        <v/>
      </c>
      <c r="F28" s="41" t="str">
        <f aca="false">IF(B28="",IF(C28="","","Indiquez le nom"),IF(COUNTIF($B$17:$B$36,B28)&gt;1,"Nom en double",IF(C28="","E-mail manquant",IF(E28=0,"Aucun support saisi","OK"))))</f>
        <v/>
      </c>
    </row>
    <row r="29" customFormat="false" ht="15" hidden="false" customHeight="false" outlineLevel="0" collapsed="false">
      <c r="A29" s="39" t="s">
        <v>90</v>
      </c>
      <c r="B29" s="35"/>
      <c r="C29" s="35"/>
      <c r="D29" s="35"/>
      <c r="E29" s="40" t="str">
        <f aca="false">IF(B29="","",COUNTIF('Supports confiés'!$B$6:$B$205,B29))</f>
        <v/>
      </c>
      <c r="F29" s="41" t="str">
        <f aca="false">IF(B29="",IF(C29="","","Indiquez le nom"),IF(COUNTIF($B$17:$B$36,B29)&gt;1,"Nom en double",IF(C29="","E-mail manquant",IF(E29=0,"Aucun support saisi","OK"))))</f>
        <v/>
      </c>
    </row>
    <row r="30" customFormat="false" ht="15" hidden="false" customHeight="false" outlineLevel="0" collapsed="false">
      <c r="A30" s="39" t="s">
        <v>91</v>
      </c>
      <c r="B30" s="35"/>
      <c r="C30" s="35"/>
      <c r="D30" s="35"/>
      <c r="E30" s="40" t="str">
        <f aca="false">IF(B30="","",COUNTIF('Supports confiés'!$B$6:$B$205,B30))</f>
        <v/>
      </c>
      <c r="F30" s="41" t="str">
        <f aca="false">IF(B30="",IF(C30="","","Indiquez le nom"),IF(COUNTIF($B$17:$B$36,B30)&gt;1,"Nom en double",IF(C30="","E-mail manquant",IF(E30=0,"Aucun support saisi","OK"))))</f>
        <v/>
      </c>
    </row>
    <row r="31" customFormat="false" ht="15" hidden="false" customHeight="false" outlineLevel="0" collapsed="false">
      <c r="A31" s="39" t="s">
        <v>92</v>
      </c>
      <c r="B31" s="35"/>
      <c r="C31" s="35"/>
      <c r="D31" s="35"/>
      <c r="E31" s="40" t="str">
        <f aca="false">IF(B31="","",COUNTIF('Supports confiés'!$B$6:$B$205,B31))</f>
        <v/>
      </c>
      <c r="F31" s="41" t="str">
        <f aca="false">IF(B31="",IF(C31="","","Indiquez le nom"),IF(COUNTIF($B$17:$B$36,B31)&gt;1,"Nom en double",IF(C31="","E-mail manquant",IF(E31=0,"Aucun support saisi","OK"))))</f>
        <v/>
      </c>
    </row>
    <row r="32" customFormat="false" ht="15" hidden="false" customHeight="false" outlineLevel="0" collapsed="false">
      <c r="A32" s="39" t="s">
        <v>93</v>
      </c>
      <c r="B32" s="35"/>
      <c r="C32" s="35"/>
      <c r="D32" s="35"/>
      <c r="E32" s="40" t="str">
        <f aca="false">IF(B32="","",COUNTIF('Supports confiés'!$B$6:$B$205,B32))</f>
        <v/>
      </c>
      <c r="F32" s="41" t="str">
        <f aca="false">IF(B32="",IF(C32="","","Indiquez le nom"),IF(COUNTIF($B$17:$B$36,B32)&gt;1,"Nom en double",IF(C32="","E-mail manquant",IF(E32=0,"Aucun support saisi","OK"))))</f>
        <v/>
      </c>
    </row>
    <row r="33" customFormat="false" ht="15" hidden="false" customHeight="false" outlineLevel="0" collapsed="false">
      <c r="A33" s="39" t="s">
        <v>94</v>
      </c>
      <c r="B33" s="35"/>
      <c r="C33" s="35"/>
      <c r="D33" s="35"/>
      <c r="E33" s="40" t="str">
        <f aca="false">IF(B33="","",COUNTIF('Supports confiés'!$B$6:$B$205,B33))</f>
        <v/>
      </c>
      <c r="F33" s="41" t="str">
        <f aca="false">IF(B33="",IF(C33="","","Indiquez le nom"),IF(COUNTIF($B$17:$B$36,B33)&gt;1,"Nom en double",IF(C33="","E-mail manquant",IF(E33=0,"Aucun support saisi","OK"))))</f>
        <v/>
      </c>
    </row>
    <row r="34" customFormat="false" ht="15" hidden="false" customHeight="false" outlineLevel="0" collapsed="false">
      <c r="A34" s="39" t="s">
        <v>95</v>
      </c>
      <c r="B34" s="35"/>
      <c r="C34" s="35"/>
      <c r="D34" s="35"/>
      <c r="E34" s="40" t="str">
        <f aca="false">IF(B34="","",COUNTIF('Supports confiés'!$B$6:$B$205,B34))</f>
        <v/>
      </c>
      <c r="F34" s="41" t="str">
        <f aca="false">IF(B34="",IF(C34="","","Indiquez le nom"),IF(COUNTIF($B$17:$B$36,B34)&gt;1,"Nom en double",IF(C34="","E-mail manquant",IF(E34=0,"Aucun support saisi","OK"))))</f>
        <v/>
      </c>
    </row>
    <row r="35" customFormat="false" ht="15" hidden="false" customHeight="false" outlineLevel="0" collapsed="false">
      <c r="A35" s="39" t="s">
        <v>96</v>
      </c>
      <c r="B35" s="35"/>
      <c r="C35" s="35"/>
      <c r="D35" s="35"/>
      <c r="E35" s="40" t="str">
        <f aca="false">IF(B35="","",COUNTIF('Supports confiés'!$B$6:$B$205,B35))</f>
        <v/>
      </c>
      <c r="F35" s="41" t="str">
        <f aca="false">IF(B35="",IF(C35="","","Indiquez le nom"),IF(COUNTIF($B$17:$B$36,B35)&gt;1,"Nom en double",IF(C35="","E-mail manquant",IF(E35=0,"Aucun support saisi","OK"))))</f>
        <v/>
      </c>
    </row>
    <row r="36" customFormat="false" ht="15" hidden="false" customHeight="false" outlineLevel="0" collapsed="false">
      <c r="A36" s="39" t="s">
        <v>97</v>
      </c>
      <c r="B36" s="35"/>
      <c r="C36" s="35"/>
      <c r="D36" s="35"/>
      <c r="E36" s="40" t="str">
        <f aca="false">IF(B36="","",COUNTIF('Supports confiés'!$B$6:$B$205,B36))</f>
        <v/>
      </c>
      <c r="F36" s="41" t="str">
        <f aca="false">IF(B36="",IF(C36="","","Indiquez le nom"),IF(COUNTIF($B$17:$B$36,B36)&gt;1,"Nom en double",IF(C36="","E-mail manquant",IF(E36=0,"Aucun support saisi","OK"))))</f>
        <v/>
      </c>
    </row>
  </sheetData>
  <sheetProtection sheet="true" formatColumns="false" formatRows="false"/>
  <mergeCells count="13">
    <mergeCell ref="A1:F1"/>
    <mergeCell ref="A2:F2"/>
    <mergeCell ref="B5:D5"/>
    <mergeCell ref="B6:D6"/>
    <mergeCell ref="B7:D7"/>
    <mergeCell ref="B8:D8"/>
    <mergeCell ref="B9:D9"/>
    <mergeCell ref="B10:D10"/>
    <mergeCell ref="B11:D11"/>
    <mergeCell ref="B12:D12"/>
    <mergeCell ref="B13:D13"/>
    <mergeCell ref="E13:F15"/>
    <mergeCell ref="B14:D14"/>
  </mergeCells>
  <dataValidations count="3">
    <dataValidation allowBlank="true" error="Choisissez une valeur dans la liste." errorStyle="stop" operator="between" showDropDown="false" showErrorMessage="true" showInputMessage="false" sqref="B6" type="list">
      <formula1>"Club,Association,CE / CSE,Autre"</formula1>
      <formula2>0</formula2>
    </dataValidation>
    <dataValidation allowBlank="false" error="Choisissez une valeur dans la liste." errorStyle="stop" operator="between" showDropDown="false" showErrorMessage="true" showInputMessage="false" sqref="B14" type="list">
      <formula1>"Un seul dossier pour tout le club,Un dossier par adhérent (+8 € par adhérent)"</formula1>
      <formula2>0</formula2>
    </dataValidation>
    <dataValidation allowBlank="true" error="Saisissez une adresse e-mail valide." errorStyle="stop" operator="between" showDropDown="false" showErrorMessage="true" showInputMessage="false" sqref="C17:C36" type="custom">
      <formula1>ISNUMBER(SEARCH("@",C17))</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20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5" topLeftCell="A6"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26"/>
    <col collapsed="false" customWidth="true" hidden="false" outlineLevel="0" max="3" min="3" style="0" width="42"/>
    <col collapsed="false" customWidth="true" hidden="false" outlineLevel="0" max="4" min="4" style="0" width="10"/>
    <col collapsed="false" customWidth="true" hidden="false" outlineLevel="0" max="5" min="5" style="0" width="9"/>
    <col collapsed="false" customWidth="true" hidden="false" outlineLevel="0" max="6" min="6" style="0" width="10"/>
    <col collapsed="false" customWidth="true" hidden="false" outlineLevel="0" max="7" min="7" style="0" width="11"/>
    <col collapsed="false" customWidth="true" hidden="false" outlineLevel="0" max="8" min="8" style="0" width="10"/>
    <col collapsed="false" customWidth="true" hidden="false" outlineLevel="0" max="10" min="9" style="0" width="12"/>
    <col collapsed="false" customWidth="true" hidden="false" outlineLevel="0" max="11" min="11" style="0" width="26"/>
    <col collapsed="false" customWidth="true" hidden="true" outlineLevel="0" max="13" min="12" style="0" width="10"/>
    <col collapsed="false" customWidth="true" hidden="true" outlineLevel="0" max="14" min="14" style="0" width="12"/>
    <col collapsed="false" customWidth="true" hidden="true" outlineLevel="0" max="15" min="15" style="0" width="10"/>
  </cols>
  <sheetData>
    <row r="1" customFormat="false" ht="37.5" hidden="false" customHeight="true" outlineLevel="0" collapsed="false">
      <c r="A1" s="31" t="s">
        <v>98</v>
      </c>
      <c r="B1" s="31"/>
      <c r="C1" s="31"/>
      <c r="D1" s="31"/>
      <c r="E1" s="31"/>
      <c r="F1" s="31"/>
      <c r="G1" s="31"/>
      <c r="H1" s="31"/>
      <c r="I1" s="31"/>
      <c r="J1" s="31"/>
      <c r="K1" s="31"/>
      <c r="L1" s="6"/>
      <c r="M1" s="6"/>
      <c r="N1" s="6"/>
      <c r="O1" s="6"/>
    </row>
    <row r="2" customFormat="false" ht="21.75" hidden="false" customHeight="true" outlineLevel="0" collapsed="false">
      <c r="A2" s="32" t="s">
        <v>99</v>
      </c>
      <c r="B2" s="32"/>
      <c r="C2" s="32"/>
      <c r="D2" s="32"/>
      <c r="E2" s="32"/>
      <c r="F2" s="32"/>
      <c r="G2" s="32"/>
      <c r="H2" s="32"/>
      <c r="I2" s="32"/>
      <c r="J2" s="32"/>
      <c r="K2" s="32"/>
      <c r="L2" s="6"/>
      <c r="M2" s="6"/>
      <c r="N2" s="6"/>
      <c r="O2" s="6"/>
    </row>
    <row r="3" customFormat="false" ht="15" hidden="false" customHeight="false" outlineLevel="0" collapsed="false">
      <c r="A3" s="42" t="s">
        <v>100</v>
      </c>
      <c r="B3" s="6"/>
      <c r="C3" s="6"/>
      <c r="D3" s="6"/>
      <c r="E3" s="6"/>
      <c r="F3" s="6"/>
      <c r="G3" s="6"/>
      <c r="H3" s="6"/>
      <c r="I3" s="6"/>
      <c r="J3" s="6"/>
      <c r="K3" s="6"/>
      <c r="L3" s="6"/>
      <c r="M3" s="6"/>
      <c r="N3" s="6"/>
      <c r="O3" s="6"/>
    </row>
    <row r="4" customFormat="false" ht="15" hidden="false" customHeight="false" outlineLevel="0" collapsed="false">
      <c r="A4" s="6"/>
      <c r="B4" s="6"/>
      <c r="C4" s="6"/>
      <c r="D4" s="6"/>
      <c r="E4" s="6"/>
      <c r="F4" s="6"/>
      <c r="G4" s="6"/>
      <c r="H4" s="6"/>
      <c r="I4" s="6"/>
      <c r="J4" s="6"/>
      <c r="K4" s="6"/>
      <c r="L4" s="6"/>
      <c r="M4" s="6"/>
      <c r="N4" s="6"/>
      <c r="O4" s="6"/>
    </row>
    <row r="5" customFormat="false" ht="35.05" hidden="false" customHeight="false" outlineLevel="0" collapsed="false">
      <c r="A5" s="38" t="s">
        <v>101</v>
      </c>
      <c r="B5" s="38" t="s">
        <v>41</v>
      </c>
      <c r="C5" s="38" t="s">
        <v>42</v>
      </c>
      <c r="D5" s="38" t="s">
        <v>43</v>
      </c>
      <c r="E5" s="38" t="s">
        <v>72</v>
      </c>
      <c r="F5" s="38" t="s">
        <v>102</v>
      </c>
      <c r="G5" s="38" t="s">
        <v>103</v>
      </c>
      <c r="H5" s="38" t="s">
        <v>104</v>
      </c>
      <c r="I5" s="38" t="s">
        <v>105</v>
      </c>
      <c r="J5" s="38" t="s">
        <v>106</v>
      </c>
      <c r="K5" s="38" t="s">
        <v>77</v>
      </c>
      <c r="L5" s="43" t="s">
        <v>107</v>
      </c>
      <c r="M5" s="43" t="s">
        <v>108</v>
      </c>
      <c r="N5" s="43" t="s">
        <v>109</v>
      </c>
      <c r="O5" s="43" t="s">
        <v>110</v>
      </c>
    </row>
    <row r="6" customFormat="false" ht="15" hidden="false" customHeight="false" outlineLevel="0" collapsed="false">
      <c r="A6" s="44" t="n">
        <v>1</v>
      </c>
      <c r="B6" s="35"/>
      <c r="C6" s="35"/>
      <c r="D6" s="45"/>
      <c r="E6" s="46" t="str">
        <f aca="false">IF(B6="","",IFERROR(INDEX('Club et adhérents'!$A$17:$A$36,MATCH(B6,LISTE_ADH,0)),""))</f>
        <v/>
      </c>
      <c r="F6" s="41" t="str">
        <f aca="false">IF(C6="","",INDEX(Tarifs!$E$4:$E$30,MATCH(C6,LISTE_SUPPORTS,0)))</f>
        <v/>
      </c>
      <c r="G6" s="47" t="str">
        <f aca="false">IF(C6="","",IF(INDEX(Tarifs!$F$4:$F$30,MATCH(C6,LISTE_SUPPORTS,0))="","",INDEX(Tarifs!$F$4:$F$30,MATCH(C6,LISTE_SUPPORTS,0))))</f>
        <v/>
      </c>
      <c r="H6" s="48" t="str">
        <f aca="false">IF(L6="","",INDEX(Calculs!$D$4:$D$15,MATCH(L6,Calculs!$A$4:$A$15,0)))</f>
        <v/>
      </c>
      <c r="I6" s="47" t="str">
        <f aca="false">IF(OR(G6="",H6=""),"",ROUND(G6*(1-H6),2))</f>
        <v/>
      </c>
      <c r="J6" s="47" t="str">
        <f aca="false">IF(OR(I6="",D6=""),"",ROUND(D6*I6*(1-Offre!$B$9),2))</f>
        <v/>
      </c>
      <c r="K6" s="41" t="str">
        <f aca="false">IF(AND(B6="",C6="",D6=""),"",IF(B6="","Choisissez l'adhérent",IF(E6="","Adhérent inconnu",IF(C6="","Choisissez le support",IF(OR(D6="",D6&lt;=0),"Indiquez la quantité",IF(G6="","Prix à compléter par LineaPix","OK"))))))</f>
        <v/>
      </c>
      <c r="L6" s="41" t="str">
        <f aca="false">IF(C6="","",INDEX(Tarifs!$C$4:$C$30,MATCH(C6,LISTE_SUPPORTS,0)))</f>
        <v/>
      </c>
      <c r="M6" s="48" t="str">
        <f aca="false">IF(OR(E6="",L6=""),"",INDEX(Calculs!$B$42:$M$61,MATCH(E6,Calculs!$A$42:$A$61,0),MATCH(L6,Calculs!$B$41:$M$41,0)))</f>
        <v/>
      </c>
      <c r="N6" s="47" t="str">
        <f aca="false">IF(OR(J6="",M6=""),"",ROUND(D6*ROUND(G6*(1-M6),2)*(1-Offre!$B$9),2))</f>
        <v/>
      </c>
      <c r="O6" s="49" t="n">
        <f aca="false">IF(OR(C6="",D6=""),0,D6*INDEX(Tarifs!$G$4:$G$30,MATCH(C6,LISTE_SUPPORTS,0)))</f>
        <v>0</v>
      </c>
    </row>
    <row r="7" customFormat="false" ht="15" hidden="false" customHeight="false" outlineLevel="0" collapsed="false">
      <c r="A7" s="44" t="n">
        <v>2</v>
      </c>
      <c r="B7" s="35"/>
      <c r="C7" s="35"/>
      <c r="D7" s="45"/>
      <c r="E7" s="46" t="str">
        <f aca="false">IF(B7="","",IFERROR(INDEX('Club et adhérents'!$A$17:$A$36,MATCH(B7,LISTE_ADH,0)),""))</f>
        <v/>
      </c>
      <c r="F7" s="41" t="str">
        <f aca="false">IF(C7="","",INDEX(Tarifs!$E$4:$E$30,MATCH(C7,LISTE_SUPPORTS,0)))</f>
        <v/>
      </c>
      <c r="G7" s="47" t="str">
        <f aca="false">IF(C7="","",IF(INDEX(Tarifs!$F$4:$F$30,MATCH(C7,LISTE_SUPPORTS,0))="","",INDEX(Tarifs!$F$4:$F$30,MATCH(C7,LISTE_SUPPORTS,0))))</f>
        <v/>
      </c>
      <c r="H7" s="48" t="str">
        <f aca="false">IF(L7="","",INDEX(Calculs!$D$4:$D$15,MATCH(L7,Calculs!$A$4:$A$15,0)))</f>
        <v/>
      </c>
      <c r="I7" s="47" t="str">
        <f aca="false">IF(OR(G7="",H7=""),"",ROUND(G7*(1-H7),2))</f>
        <v/>
      </c>
      <c r="J7" s="47" t="str">
        <f aca="false">IF(OR(I7="",D7=""),"",ROUND(D7*I7*(1-Offre!$B$9),2))</f>
        <v/>
      </c>
      <c r="K7" s="41" t="str">
        <f aca="false">IF(AND(B7="",C7="",D7=""),"",IF(B7="","Choisissez l'adhérent",IF(E7="","Adhérent inconnu",IF(C7="","Choisissez le support",IF(OR(D7="",D7&lt;=0),"Indiquez la quantité",IF(G7="","Prix à compléter par LineaPix","OK"))))))</f>
        <v/>
      </c>
      <c r="L7" s="41" t="str">
        <f aca="false">IF(C7="","",INDEX(Tarifs!$C$4:$C$30,MATCH(C7,LISTE_SUPPORTS,0)))</f>
        <v/>
      </c>
      <c r="M7" s="48" t="str">
        <f aca="false">IF(OR(E7="",L7=""),"",INDEX(Calculs!$B$42:$M$61,MATCH(E7,Calculs!$A$42:$A$61,0),MATCH(L7,Calculs!$B$41:$M$41,0)))</f>
        <v/>
      </c>
      <c r="N7" s="47" t="str">
        <f aca="false">IF(OR(J7="",M7=""),"",ROUND(D7*ROUND(G7*(1-M7),2)*(1-Offre!$B$9),2))</f>
        <v/>
      </c>
      <c r="O7" s="49" t="n">
        <f aca="false">IF(OR(C7="",D7=""),0,D7*INDEX(Tarifs!$G$4:$G$30,MATCH(C7,LISTE_SUPPORTS,0)))</f>
        <v>0</v>
      </c>
    </row>
    <row r="8" customFormat="false" ht="15" hidden="false" customHeight="false" outlineLevel="0" collapsed="false">
      <c r="A8" s="44" t="n">
        <v>3</v>
      </c>
      <c r="B8" s="35"/>
      <c r="C8" s="35"/>
      <c r="D8" s="45"/>
      <c r="E8" s="46" t="str">
        <f aca="false">IF(B8="","",IFERROR(INDEX('Club et adhérents'!$A$17:$A$36,MATCH(B8,LISTE_ADH,0)),""))</f>
        <v/>
      </c>
      <c r="F8" s="41" t="str">
        <f aca="false">IF(C8="","",INDEX(Tarifs!$E$4:$E$30,MATCH(C8,LISTE_SUPPORTS,0)))</f>
        <v/>
      </c>
      <c r="G8" s="47" t="str">
        <f aca="false">IF(C8="","",IF(INDEX(Tarifs!$F$4:$F$30,MATCH(C8,LISTE_SUPPORTS,0))="","",INDEX(Tarifs!$F$4:$F$30,MATCH(C8,LISTE_SUPPORTS,0))))</f>
        <v/>
      </c>
      <c r="H8" s="48" t="str">
        <f aca="false">IF(L8="","",INDEX(Calculs!$D$4:$D$15,MATCH(L8,Calculs!$A$4:$A$15,0)))</f>
        <v/>
      </c>
      <c r="I8" s="47" t="str">
        <f aca="false">IF(OR(G8="",H8=""),"",ROUND(G8*(1-H8),2))</f>
        <v/>
      </c>
      <c r="J8" s="47" t="str">
        <f aca="false">IF(OR(I8="",D8=""),"",ROUND(D8*I8*(1-Offre!$B$9),2))</f>
        <v/>
      </c>
      <c r="K8" s="41" t="str">
        <f aca="false">IF(AND(B8="",C8="",D8=""),"",IF(B8="","Choisissez l'adhérent",IF(E8="","Adhérent inconnu",IF(C8="","Choisissez le support",IF(OR(D8="",D8&lt;=0),"Indiquez la quantité",IF(G8="","Prix à compléter par LineaPix","OK"))))))</f>
        <v/>
      </c>
      <c r="L8" s="41" t="str">
        <f aca="false">IF(C8="","",INDEX(Tarifs!$C$4:$C$30,MATCH(C8,LISTE_SUPPORTS,0)))</f>
        <v/>
      </c>
      <c r="M8" s="48" t="str">
        <f aca="false">IF(OR(E8="",L8=""),"",INDEX(Calculs!$B$42:$M$61,MATCH(E8,Calculs!$A$42:$A$61,0),MATCH(L8,Calculs!$B$41:$M$41,0)))</f>
        <v/>
      </c>
      <c r="N8" s="47" t="str">
        <f aca="false">IF(OR(J8="",M8=""),"",ROUND(D8*ROUND(G8*(1-M8),2)*(1-Offre!$B$9),2))</f>
        <v/>
      </c>
      <c r="O8" s="49" t="n">
        <f aca="false">IF(OR(C8="",D8=""),0,D8*INDEX(Tarifs!$G$4:$G$30,MATCH(C8,LISTE_SUPPORTS,0)))</f>
        <v>0</v>
      </c>
    </row>
    <row r="9" customFormat="false" ht="15" hidden="false" customHeight="false" outlineLevel="0" collapsed="false">
      <c r="A9" s="44" t="n">
        <v>4</v>
      </c>
      <c r="B9" s="35"/>
      <c r="C9" s="35"/>
      <c r="D9" s="45"/>
      <c r="E9" s="46" t="str">
        <f aca="false">IF(B9="","",IFERROR(INDEX('Club et adhérents'!$A$17:$A$36,MATCH(B9,LISTE_ADH,0)),""))</f>
        <v/>
      </c>
      <c r="F9" s="41" t="str">
        <f aca="false">IF(C9="","",INDEX(Tarifs!$E$4:$E$30,MATCH(C9,LISTE_SUPPORTS,0)))</f>
        <v/>
      </c>
      <c r="G9" s="47" t="str">
        <f aca="false">IF(C9="","",IF(INDEX(Tarifs!$F$4:$F$30,MATCH(C9,LISTE_SUPPORTS,0))="","",INDEX(Tarifs!$F$4:$F$30,MATCH(C9,LISTE_SUPPORTS,0))))</f>
        <v/>
      </c>
      <c r="H9" s="48" t="str">
        <f aca="false">IF(L9="","",INDEX(Calculs!$D$4:$D$15,MATCH(L9,Calculs!$A$4:$A$15,0)))</f>
        <v/>
      </c>
      <c r="I9" s="47" t="str">
        <f aca="false">IF(OR(G9="",H9=""),"",ROUND(G9*(1-H9),2))</f>
        <v/>
      </c>
      <c r="J9" s="47" t="str">
        <f aca="false">IF(OR(I9="",D9=""),"",ROUND(D9*I9*(1-Offre!$B$9),2))</f>
        <v/>
      </c>
      <c r="K9" s="41" t="str">
        <f aca="false">IF(AND(B9="",C9="",D9=""),"",IF(B9="","Choisissez l'adhérent",IF(E9="","Adhérent inconnu",IF(C9="","Choisissez le support",IF(OR(D9="",D9&lt;=0),"Indiquez la quantité",IF(G9="","Prix à compléter par LineaPix","OK"))))))</f>
        <v/>
      </c>
      <c r="L9" s="41" t="str">
        <f aca="false">IF(C9="","",INDEX(Tarifs!$C$4:$C$30,MATCH(C9,LISTE_SUPPORTS,0)))</f>
        <v/>
      </c>
      <c r="M9" s="48" t="str">
        <f aca="false">IF(OR(E9="",L9=""),"",INDEX(Calculs!$B$42:$M$61,MATCH(E9,Calculs!$A$42:$A$61,0),MATCH(L9,Calculs!$B$41:$M$41,0)))</f>
        <v/>
      </c>
      <c r="N9" s="47" t="str">
        <f aca="false">IF(OR(J9="",M9=""),"",ROUND(D9*ROUND(G9*(1-M9),2)*(1-Offre!$B$9),2))</f>
        <v/>
      </c>
      <c r="O9" s="49" t="n">
        <f aca="false">IF(OR(C9="",D9=""),0,D9*INDEX(Tarifs!$G$4:$G$30,MATCH(C9,LISTE_SUPPORTS,0)))</f>
        <v>0</v>
      </c>
    </row>
    <row r="10" customFormat="false" ht="15" hidden="false" customHeight="false" outlineLevel="0" collapsed="false">
      <c r="A10" s="44" t="n">
        <v>5</v>
      </c>
      <c r="B10" s="35"/>
      <c r="C10" s="35"/>
      <c r="D10" s="45"/>
      <c r="E10" s="46" t="str">
        <f aca="false">IF(B10="","",IFERROR(INDEX('Club et adhérents'!$A$17:$A$36,MATCH(B10,LISTE_ADH,0)),""))</f>
        <v/>
      </c>
      <c r="F10" s="41" t="str">
        <f aca="false">IF(C10="","",INDEX(Tarifs!$E$4:$E$30,MATCH(C10,LISTE_SUPPORTS,0)))</f>
        <v/>
      </c>
      <c r="G10" s="47" t="str">
        <f aca="false">IF(C10="","",IF(INDEX(Tarifs!$F$4:$F$30,MATCH(C10,LISTE_SUPPORTS,0))="","",INDEX(Tarifs!$F$4:$F$30,MATCH(C10,LISTE_SUPPORTS,0))))</f>
        <v/>
      </c>
      <c r="H10" s="48" t="str">
        <f aca="false">IF(L10="","",INDEX(Calculs!$D$4:$D$15,MATCH(L10,Calculs!$A$4:$A$15,0)))</f>
        <v/>
      </c>
      <c r="I10" s="47" t="str">
        <f aca="false">IF(OR(G10="",H10=""),"",ROUND(G10*(1-H10),2))</f>
        <v/>
      </c>
      <c r="J10" s="47" t="str">
        <f aca="false">IF(OR(I10="",D10=""),"",ROUND(D10*I10*(1-Offre!$B$9),2))</f>
        <v/>
      </c>
      <c r="K10" s="41" t="str">
        <f aca="false">IF(AND(B10="",C10="",D10=""),"",IF(B10="","Choisissez l'adhérent",IF(E10="","Adhérent inconnu",IF(C10="","Choisissez le support",IF(OR(D10="",D10&lt;=0),"Indiquez la quantité",IF(G10="","Prix à compléter par LineaPix","OK"))))))</f>
        <v/>
      </c>
      <c r="L10" s="41" t="str">
        <f aca="false">IF(C10="","",INDEX(Tarifs!$C$4:$C$30,MATCH(C10,LISTE_SUPPORTS,0)))</f>
        <v/>
      </c>
      <c r="M10" s="48" t="str">
        <f aca="false">IF(OR(E10="",L10=""),"",INDEX(Calculs!$B$42:$M$61,MATCH(E10,Calculs!$A$42:$A$61,0),MATCH(L10,Calculs!$B$41:$M$41,0)))</f>
        <v/>
      </c>
      <c r="N10" s="47" t="str">
        <f aca="false">IF(OR(J10="",M10=""),"",ROUND(D10*ROUND(G10*(1-M10),2)*(1-Offre!$B$9),2))</f>
        <v/>
      </c>
      <c r="O10" s="49" t="n">
        <f aca="false">IF(OR(C10="",D10=""),0,D10*INDEX(Tarifs!$G$4:$G$30,MATCH(C10,LISTE_SUPPORTS,0)))</f>
        <v>0</v>
      </c>
    </row>
    <row r="11" customFormat="false" ht="15" hidden="false" customHeight="false" outlineLevel="0" collapsed="false">
      <c r="A11" s="44" t="n">
        <v>6</v>
      </c>
      <c r="B11" s="35"/>
      <c r="C11" s="35"/>
      <c r="D11" s="45"/>
      <c r="E11" s="46" t="str">
        <f aca="false">IF(B11="","",IFERROR(INDEX('Club et adhérents'!$A$17:$A$36,MATCH(B11,LISTE_ADH,0)),""))</f>
        <v/>
      </c>
      <c r="F11" s="41" t="str">
        <f aca="false">IF(C11="","",INDEX(Tarifs!$E$4:$E$30,MATCH(C11,LISTE_SUPPORTS,0)))</f>
        <v/>
      </c>
      <c r="G11" s="47" t="str">
        <f aca="false">IF(C11="","",IF(INDEX(Tarifs!$F$4:$F$30,MATCH(C11,LISTE_SUPPORTS,0))="","",INDEX(Tarifs!$F$4:$F$30,MATCH(C11,LISTE_SUPPORTS,0))))</f>
        <v/>
      </c>
      <c r="H11" s="48" t="str">
        <f aca="false">IF(L11="","",INDEX(Calculs!$D$4:$D$15,MATCH(L11,Calculs!$A$4:$A$15,0)))</f>
        <v/>
      </c>
      <c r="I11" s="47" t="str">
        <f aca="false">IF(OR(G11="",H11=""),"",ROUND(G11*(1-H11),2))</f>
        <v/>
      </c>
      <c r="J11" s="47" t="str">
        <f aca="false">IF(OR(I11="",D11=""),"",ROUND(D11*I11*(1-Offre!$B$9),2))</f>
        <v/>
      </c>
      <c r="K11" s="41" t="str">
        <f aca="false">IF(AND(B11="",C11="",D11=""),"",IF(B11="","Choisissez l'adhérent",IF(E11="","Adhérent inconnu",IF(C11="","Choisissez le support",IF(OR(D11="",D11&lt;=0),"Indiquez la quantité",IF(G11="","Prix à compléter par LineaPix","OK"))))))</f>
        <v/>
      </c>
      <c r="L11" s="41" t="str">
        <f aca="false">IF(C11="","",INDEX(Tarifs!$C$4:$C$30,MATCH(C11,LISTE_SUPPORTS,0)))</f>
        <v/>
      </c>
      <c r="M11" s="48" t="str">
        <f aca="false">IF(OR(E11="",L11=""),"",INDEX(Calculs!$B$42:$M$61,MATCH(E11,Calculs!$A$42:$A$61,0),MATCH(L11,Calculs!$B$41:$M$41,0)))</f>
        <v/>
      </c>
      <c r="N11" s="47" t="str">
        <f aca="false">IF(OR(J11="",M11=""),"",ROUND(D11*ROUND(G11*(1-M11),2)*(1-Offre!$B$9),2))</f>
        <v/>
      </c>
      <c r="O11" s="49" t="n">
        <f aca="false">IF(OR(C11="",D11=""),0,D11*INDEX(Tarifs!$G$4:$G$30,MATCH(C11,LISTE_SUPPORTS,0)))</f>
        <v>0</v>
      </c>
    </row>
    <row r="12" customFormat="false" ht="15" hidden="false" customHeight="false" outlineLevel="0" collapsed="false">
      <c r="A12" s="44" t="n">
        <v>7</v>
      </c>
      <c r="B12" s="35"/>
      <c r="C12" s="35"/>
      <c r="D12" s="45"/>
      <c r="E12" s="46" t="str">
        <f aca="false">IF(B12="","",IFERROR(INDEX('Club et adhérents'!$A$17:$A$36,MATCH(B12,LISTE_ADH,0)),""))</f>
        <v/>
      </c>
      <c r="F12" s="41" t="str">
        <f aca="false">IF(C12="","",INDEX(Tarifs!$E$4:$E$30,MATCH(C12,LISTE_SUPPORTS,0)))</f>
        <v/>
      </c>
      <c r="G12" s="47" t="str">
        <f aca="false">IF(C12="","",IF(INDEX(Tarifs!$F$4:$F$30,MATCH(C12,LISTE_SUPPORTS,0))="","",INDEX(Tarifs!$F$4:$F$30,MATCH(C12,LISTE_SUPPORTS,0))))</f>
        <v/>
      </c>
      <c r="H12" s="48" t="str">
        <f aca="false">IF(L12="","",INDEX(Calculs!$D$4:$D$15,MATCH(L12,Calculs!$A$4:$A$15,0)))</f>
        <v/>
      </c>
      <c r="I12" s="47" t="str">
        <f aca="false">IF(OR(G12="",H12=""),"",ROUND(G12*(1-H12),2))</f>
        <v/>
      </c>
      <c r="J12" s="47" t="str">
        <f aca="false">IF(OR(I12="",D12=""),"",ROUND(D12*I12*(1-Offre!$B$9),2))</f>
        <v/>
      </c>
      <c r="K12" s="41" t="str">
        <f aca="false">IF(AND(B12="",C12="",D12=""),"",IF(B12="","Choisissez l'adhérent",IF(E12="","Adhérent inconnu",IF(C12="","Choisissez le support",IF(OR(D12="",D12&lt;=0),"Indiquez la quantité",IF(G12="","Prix à compléter par LineaPix","OK"))))))</f>
        <v/>
      </c>
      <c r="L12" s="41" t="str">
        <f aca="false">IF(C12="","",INDEX(Tarifs!$C$4:$C$30,MATCH(C12,LISTE_SUPPORTS,0)))</f>
        <v/>
      </c>
      <c r="M12" s="48" t="str">
        <f aca="false">IF(OR(E12="",L12=""),"",INDEX(Calculs!$B$42:$M$61,MATCH(E12,Calculs!$A$42:$A$61,0),MATCH(L12,Calculs!$B$41:$M$41,0)))</f>
        <v/>
      </c>
      <c r="N12" s="47" t="str">
        <f aca="false">IF(OR(J12="",M12=""),"",ROUND(D12*ROUND(G12*(1-M12),2)*(1-Offre!$B$9),2))</f>
        <v/>
      </c>
      <c r="O12" s="49" t="n">
        <f aca="false">IF(OR(C12="",D12=""),0,D12*INDEX(Tarifs!$G$4:$G$30,MATCH(C12,LISTE_SUPPORTS,0)))</f>
        <v>0</v>
      </c>
    </row>
    <row r="13" customFormat="false" ht="15" hidden="false" customHeight="false" outlineLevel="0" collapsed="false">
      <c r="A13" s="44" t="n">
        <v>8</v>
      </c>
      <c r="B13" s="35"/>
      <c r="C13" s="35"/>
      <c r="D13" s="45"/>
      <c r="E13" s="46" t="str">
        <f aca="false">IF(B13="","",IFERROR(INDEX('Club et adhérents'!$A$17:$A$36,MATCH(B13,LISTE_ADH,0)),""))</f>
        <v/>
      </c>
      <c r="F13" s="41" t="str">
        <f aca="false">IF(C13="","",INDEX(Tarifs!$E$4:$E$30,MATCH(C13,LISTE_SUPPORTS,0)))</f>
        <v/>
      </c>
      <c r="G13" s="47" t="str">
        <f aca="false">IF(C13="","",IF(INDEX(Tarifs!$F$4:$F$30,MATCH(C13,LISTE_SUPPORTS,0))="","",INDEX(Tarifs!$F$4:$F$30,MATCH(C13,LISTE_SUPPORTS,0))))</f>
        <v/>
      </c>
      <c r="H13" s="48" t="str">
        <f aca="false">IF(L13="","",INDEX(Calculs!$D$4:$D$15,MATCH(L13,Calculs!$A$4:$A$15,0)))</f>
        <v/>
      </c>
      <c r="I13" s="47" t="str">
        <f aca="false">IF(OR(G13="",H13=""),"",ROUND(G13*(1-H13),2))</f>
        <v/>
      </c>
      <c r="J13" s="47" t="str">
        <f aca="false">IF(OR(I13="",D13=""),"",ROUND(D13*I13*(1-Offre!$B$9),2))</f>
        <v/>
      </c>
      <c r="K13" s="41" t="str">
        <f aca="false">IF(AND(B13="",C13="",D13=""),"",IF(B13="","Choisissez l'adhérent",IF(E13="","Adhérent inconnu",IF(C13="","Choisissez le support",IF(OR(D13="",D13&lt;=0),"Indiquez la quantité",IF(G13="","Prix à compléter par LineaPix","OK"))))))</f>
        <v/>
      </c>
      <c r="L13" s="41" t="str">
        <f aca="false">IF(C13="","",INDEX(Tarifs!$C$4:$C$30,MATCH(C13,LISTE_SUPPORTS,0)))</f>
        <v/>
      </c>
      <c r="M13" s="48" t="str">
        <f aca="false">IF(OR(E13="",L13=""),"",INDEX(Calculs!$B$42:$M$61,MATCH(E13,Calculs!$A$42:$A$61,0),MATCH(L13,Calculs!$B$41:$M$41,0)))</f>
        <v/>
      </c>
      <c r="N13" s="47" t="str">
        <f aca="false">IF(OR(J13="",M13=""),"",ROUND(D13*ROUND(G13*(1-M13),2)*(1-Offre!$B$9),2))</f>
        <v/>
      </c>
      <c r="O13" s="49" t="n">
        <f aca="false">IF(OR(C13="",D13=""),0,D13*INDEX(Tarifs!$G$4:$G$30,MATCH(C13,LISTE_SUPPORTS,0)))</f>
        <v>0</v>
      </c>
    </row>
    <row r="14" customFormat="false" ht="15" hidden="false" customHeight="false" outlineLevel="0" collapsed="false">
      <c r="A14" s="44" t="n">
        <v>9</v>
      </c>
      <c r="B14" s="35"/>
      <c r="C14" s="35"/>
      <c r="D14" s="45"/>
      <c r="E14" s="46" t="str">
        <f aca="false">IF(B14="","",IFERROR(INDEX('Club et adhérents'!$A$17:$A$36,MATCH(B14,LISTE_ADH,0)),""))</f>
        <v/>
      </c>
      <c r="F14" s="41" t="str">
        <f aca="false">IF(C14="","",INDEX(Tarifs!$E$4:$E$30,MATCH(C14,LISTE_SUPPORTS,0)))</f>
        <v/>
      </c>
      <c r="G14" s="47" t="str">
        <f aca="false">IF(C14="","",IF(INDEX(Tarifs!$F$4:$F$30,MATCH(C14,LISTE_SUPPORTS,0))="","",INDEX(Tarifs!$F$4:$F$30,MATCH(C14,LISTE_SUPPORTS,0))))</f>
        <v/>
      </c>
      <c r="H14" s="48" t="str">
        <f aca="false">IF(L14="","",INDEX(Calculs!$D$4:$D$15,MATCH(L14,Calculs!$A$4:$A$15,0)))</f>
        <v/>
      </c>
      <c r="I14" s="47" t="str">
        <f aca="false">IF(OR(G14="",H14=""),"",ROUND(G14*(1-H14),2))</f>
        <v/>
      </c>
      <c r="J14" s="47" t="str">
        <f aca="false">IF(OR(I14="",D14=""),"",ROUND(D14*I14*(1-Offre!$B$9),2))</f>
        <v/>
      </c>
      <c r="K14" s="41" t="str">
        <f aca="false">IF(AND(B14="",C14="",D14=""),"",IF(B14="","Choisissez l'adhérent",IF(E14="","Adhérent inconnu",IF(C14="","Choisissez le support",IF(OR(D14="",D14&lt;=0),"Indiquez la quantité",IF(G14="","Prix à compléter par LineaPix","OK"))))))</f>
        <v/>
      </c>
      <c r="L14" s="41" t="str">
        <f aca="false">IF(C14="","",INDEX(Tarifs!$C$4:$C$30,MATCH(C14,LISTE_SUPPORTS,0)))</f>
        <v/>
      </c>
      <c r="M14" s="48" t="str">
        <f aca="false">IF(OR(E14="",L14=""),"",INDEX(Calculs!$B$42:$M$61,MATCH(E14,Calculs!$A$42:$A$61,0),MATCH(L14,Calculs!$B$41:$M$41,0)))</f>
        <v/>
      </c>
      <c r="N14" s="47" t="str">
        <f aca="false">IF(OR(J14="",M14=""),"",ROUND(D14*ROUND(G14*(1-M14),2)*(1-Offre!$B$9),2))</f>
        <v/>
      </c>
      <c r="O14" s="49" t="n">
        <f aca="false">IF(OR(C14="",D14=""),0,D14*INDEX(Tarifs!$G$4:$G$30,MATCH(C14,LISTE_SUPPORTS,0)))</f>
        <v>0</v>
      </c>
    </row>
    <row r="15" customFormat="false" ht="15" hidden="false" customHeight="false" outlineLevel="0" collapsed="false">
      <c r="A15" s="44" t="n">
        <v>10</v>
      </c>
      <c r="B15" s="35"/>
      <c r="C15" s="35"/>
      <c r="D15" s="45"/>
      <c r="E15" s="46" t="str">
        <f aca="false">IF(B15="","",IFERROR(INDEX('Club et adhérents'!$A$17:$A$36,MATCH(B15,LISTE_ADH,0)),""))</f>
        <v/>
      </c>
      <c r="F15" s="41" t="str">
        <f aca="false">IF(C15="","",INDEX(Tarifs!$E$4:$E$30,MATCH(C15,LISTE_SUPPORTS,0)))</f>
        <v/>
      </c>
      <c r="G15" s="47" t="str">
        <f aca="false">IF(C15="","",IF(INDEX(Tarifs!$F$4:$F$30,MATCH(C15,LISTE_SUPPORTS,0))="","",INDEX(Tarifs!$F$4:$F$30,MATCH(C15,LISTE_SUPPORTS,0))))</f>
        <v/>
      </c>
      <c r="H15" s="48" t="str">
        <f aca="false">IF(L15="","",INDEX(Calculs!$D$4:$D$15,MATCH(L15,Calculs!$A$4:$A$15,0)))</f>
        <v/>
      </c>
      <c r="I15" s="47" t="str">
        <f aca="false">IF(OR(G15="",H15=""),"",ROUND(G15*(1-H15),2))</f>
        <v/>
      </c>
      <c r="J15" s="47" t="str">
        <f aca="false">IF(OR(I15="",D15=""),"",ROUND(D15*I15*(1-Offre!$B$9),2))</f>
        <v/>
      </c>
      <c r="K15" s="41" t="str">
        <f aca="false">IF(AND(B15="",C15="",D15=""),"",IF(B15="","Choisissez l'adhérent",IF(E15="","Adhérent inconnu",IF(C15="","Choisissez le support",IF(OR(D15="",D15&lt;=0),"Indiquez la quantité",IF(G15="","Prix à compléter par LineaPix","OK"))))))</f>
        <v/>
      </c>
      <c r="L15" s="41" t="str">
        <f aca="false">IF(C15="","",INDEX(Tarifs!$C$4:$C$30,MATCH(C15,LISTE_SUPPORTS,0)))</f>
        <v/>
      </c>
      <c r="M15" s="48" t="str">
        <f aca="false">IF(OR(E15="",L15=""),"",INDEX(Calculs!$B$42:$M$61,MATCH(E15,Calculs!$A$42:$A$61,0),MATCH(L15,Calculs!$B$41:$M$41,0)))</f>
        <v/>
      </c>
      <c r="N15" s="47" t="str">
        <f aca="false">IF(OR(J15="",M15=""),"",ROUND(D15*ROUND(G15*(1-M15),2)*(1-Offre!$B$9),2))</f>
        <v/>
      </c>
      <c r="O15" s="49" t="n">
        <f aca="false">IF(OR(C15="",D15=""),0,D15*INDEX(Tarifs!$G$4:$G$30,MATCH(C15,LISTE_SUPPORTS,0)))</f>
        <v>0</v>
      </c>
    </row>
    <row r="16" customFormat="false" ht="15" hidden="false" customHeight="false" outlineLevel="0" collapsed="false">
      <c r="A16" s="44" t="n">
        <v>11</v>
      </c>
      <c r="B16" s="35"/>
      <c r="C16" s="35"/>
      <c r="D16" s="45"/>
      <c r="E16" s="46" t="str">
        <f aca="false">IF(B16="","",IFERROR(INDEX('Club et adhérents'!$A$17:$A$36,MATCH(B16,LISTE_ADH,0)),""))</f>
        <v/>
      </c>
      <c r="F16" s="41" t="str">
        <f aca="false">IF(C16="","",INDEX(Tarifs!$E$4:$E$30,MATCH(C16,LISTE_SUPPORTS,0)))</f>
        <v/>
      </c>
      <c r="G16" s="47" t="str">
        <f aca="false">IF(C16="","",IF(INDEX(Tarifs!$F$4:$F$30,MATCH(C16,LISTE_SUPPORTS,0))="","",INDEX(Tarifs!$F$4:$F$30,MATCH(C16,LISTE_SUPPORTS,0))))</f>
        <v/>
      </c>
      <c r="H16" s="48" t="str">
        <f aca="false">IF(L16="","",INDEX(Calculs!$D$4:$D$15,MATCH(L16,Calculs!$A$4:$A$15,0)))</f>
        <v/>
      </c>
      <c r="I16" s="47" t="str">
        <f aca="false">IF(OR(G16="",H16=""),"",ROUND(G16*(1-H16),2))</f>
        <v/>
      </c>
      <c r="J16" s="47" t="str">
        <f aca="false">IF(OR(I16="",D16=""),"",ROUND(D16*I16*(1-Offre!$B$9),2))</f>
        <v/>
      </c>
      <c r="K16" s="41" t="str">
        <f aca="false">IF(AND(B16="",C16="",D16=""),"",IF(B16="","Choisissez l'adhérent",IF(E16="","Adhérent inconnu",IF(C16="","Choisissez le support",IF(OR(D16="",D16&lt;=0),"Indiquez la quantité",IF(G16="","Prix à compléter par LineaPix","OK"))))))</f>
        <v/>
      </c>
      <c r="L16" s="41" t="str">
        <f aca="false">IF(C16="","",INDEX(Tarifs!$C$4:$C$30,MATCH(C16,LISTE_SUPPORTS,0)))</f>
        <v/>
      </c>
      <c r="M16" s="48" t="str">
        <f aca="false">IF(OR(E16="",L16=""),"",INDEX(Calculs!$B$42:$M$61,MATCH(E16,Calculs!$A$42:$A$61,0),MATCH(L16,Calculs!$B$41:$M$41,0)))</f>
        <v/>
      </c>
      <c r="N16" s="47" t="str">
        <f aca="false">IF(OR(J16="",M16=""),"",ROUND(D16*ROUND(G16*(1-M16),2)*(1-Offre!$B$9),2))</f>
        <v/>
      </c>
      <c r="O16" s="49" t="n">
        <f aca="false">IF(OR(C16="",D16=""),0,D16*INDEX(Tarifs!$G$4:$G$30,MATCH(C16,LISTE_SUPPORTS,0)))</f>
        <v>0</v>
      </c>
    </row>
    <row r="17" customFormat="false" ht="15" hidden="false" customHeight="false" outlineLevel="0" collapsed="false">
      <c r="A17" s="44" t="n">
        <v>12</v>
      </c>
      <c r="B17" s="35"/>
      <c r="C17" s="35"/>
      <c r="D17" s="45"/>
      <c r="E17" s="46" t="str">
        <f aca="false">IF(B17="","",IFERROR(INDEX('Club et adhérents'!$A$17:$A$36,MATCH(B17,LISTE_ADH,0)),""))</f>
        <v/>
      </c>
      <c r="F17" s="41" t="str">
        <f aca="false">IF(C17="","",INDEX(Tarifs!$E$4:$E$30,MATCH(C17,LISTE_SUPPORTS,0)))</f>
        <v/>
      </c>
      <c r="G17" s="47" t="str">
        <f aca="false">IF(C17="","",IF(INDEX(Tarifs!$F$4:$F$30,MATCH(C17,LISTE_SUPPORTS,0))="","",INDEX(Tarifs!$F$4:$F$30,MATCH(C17,LISTE_SUPPORTS,0))))</f>
        <v/>
      </c>
      <c r="H17" s="48" t="str">
        <f aca="false">IF(L17="","",INDEX(Calculs!$D$4:$D$15,MATCH(L17,Calculs!$A$4:$A$15,0)))</f>
        <v/>
      </c>
      <c r="I17" s="47" t="str">
        <f aca="false">IF(OR(G17="",H17=""),"",ROUND(G17*(1-H17),2))</f>
        <v/>
      </c>
      <c r="J17" s="47" t="str">
        <f aca="false">IF(OR(I17="",D17=""),"",ROUND(D17*I17*(1-Offre!$B$9),2))</f>
        <v/>
      </c>
      <c r="K17" s="41" t="str">
        <f aca="false">IF(AND(B17="",C17="",D17=""),"",IF(B17="","Choisissez l'adhérent",IF(E17="","Adhérent inconnu",IF(C17="","Choisissez le support",IF(OR(D17="",D17&lt;=0),"Indiquez la quantité",IF(G17="","Prix à compléter par LineaPix","OK"))))))</f>
        <v/>
      </c>
      <c r="L17" s="41" t="str">
        <f aca="false">IF(C17="","",INDEX(Tarifs!$C$4:$C$30,MATCH(C17,LISTE_SUPPORTS,0)))</f>
        <v/>
      </c>
      <c r="M17" s="48" t="str">
        <f aca="false">IF(OR(E17="",L17=""),"",INDEX(Calculs!$B$42:$M$61,MATCH(E17,Calculs!$A$42:$A$61,0),MATCH(L17,Calculs!$B$41:$M$41,0)))</f>
        <v/>
      </c>
      <c r="N17" s="47" t="str">
        <f aca="false">IF(OR(J17="",M17=""),"",ROUND(D17*ROUND(G17*(1-M17),2)*(1-Offre!$B$9),2))</f>
        <v/>
      </c>
      <c r="O17" s="49" t="n">
        <f aca="false">IF(OR(C17="",D17=""),0,D17*INDEX(Tarifs!$G$4:$G$30,MATCH(C17,LISTE_SUPPORTS,0)))</f>
        <v>0</v>
      </c>
    </row>
    <row r="18" customFormat="false" ht="15" hidden="false" customHeight="false" outlineLevel="0" collapsed="false">
      <c r="A18" s="44" t="n">
        <v>13</v>
      </c>
      <c r="B18" s="35"/>
      <c r="C18" s="35"/>
      <c r="D18" s="45"/>
      <c r="E18" s="46" t="str">
        <f aca="false">IF(B18="","",IFERROR(INDEX('Club et adhérents'!$A$17:$A$36,MATCH(B18,LISTE_ADH,0)),""))</f>
        <v/>
      </c>
      <c r="F18" s="41" t="str">
        <f aca="false">IF(C18="","",INDEX(Tarifs!$E$4:$E$30,MATCH(C18,LISTE_SUPPORTS,0)))</f>
        <v/>
      </c>
      <c r="G18" s="47" t="str">
        <f aca="false">IF(C18="","",IF(INDEX(Tarifs!$F$4:$F$30,MATCH(C18,LISTE_SUPPORTS,0))="","",INDEX(Tarifs!$F$4:$F$30,MATCH(C18,LISTE_SUPPORTS,0))))</f>
        <v/>
      </c>
      <c r="H18" s="48" t="str">
        <f aca="false">IF(L18="","",INDEX(Calculs!$D$4:$D$15,MATCH(L18,Calculs!$A$4:$A$15,0)))</f>
        <v/>
      </c>
      <c r="I18" s="47" t="str">
        <f aca="false">IF(OR(G18="",H18=""),"",ROUND(G18*(1-H18),2))</f>
        <v/>
      </c>
      <c r="J18" s="47" t="str">
        <f aca="false">IF(OR(I18="",D18=""),"",ROUND(D18*I18*(1-Offre!$B$9),2))</f>
        <v/>
      </c>
      <c r="K18" s="41" t="str">
        <f aca="false">IF(AND(B18="",C18="",D18=""),"",IF(B18="","Choisissez l'adhérent",IF(E18="","Adhérent inconnu",IF(C18="","Choisissez le support",IF(OR(D18="",D18&lt;=0),"Indiquez la quantité",IF(G18="","Prix à compléter par LineaPix","OK"))))))</f>
        <v/>
      </c>
      <c r="L18" s="41" t="str">
        <f aca="false">IF(C18="","",INDEX(Tarifs!$C$4:$C$30,MATCH(C18,LISTE_SUPPORTS,0)))</f>
        <v/>
      </c>
      <c r="M18" s="48" t="str">
        <f aca="false">IF(OR(E18="",L18=""),"",INDEX(Calculs!$B$42:$M$61,MATCH(E18,Calculs!$A$42:$A$61,0),MATCH(L18,Calculs!$B$41:$M$41,0)))</f>
        <v/>
      </c>
      <c r="N18" s="47" t="str">
        <f aca="false">IF(OR(J18="",M18=""),"",ROUND(D18*ROUND(G18*(1-M18),2)*(1-Offre!$B$9),2))</f>
        <v/>
      </c>
      <c r="O18" s="49" t="n">
        <f aca="false">IF(OR(C18="",D18=""),0,D18*INDEX(Tarifs!$G$4:$G$30,MATCH(C18,LISTE_SUPPORTS,0)))</f>
        <v>0</v>
      </c>
    </row>
    <row r="19" customFormat="false" ht="15" hidden="false" customHeight="false" outlineLevel="0" collapsed="false">
      <c r="A19" s="44" t="n">
        <v>14</v>
      </c>
      <c r="B19" s="35"/>
      <c r="C19" s="35"/>
      <c r="D19" s="45"/>
      <c r="E19" s="46" t="str">
        <f aca="false">IF(B19="","",IFERROR(INDEX('Club et adhérents'!$A$17:$A$36,MATCH(B19,LISTE_ADH,0)),""))</f>
        <v/>
      </c>
      <c r="F19" s="41" t="str">
        <f aca="false">IF(C19="","",INDEX(Tarifs!$E$4:$E$30,MATCH(C19,LISTE_SUPPORTS,0)))</f>
        <v/>
      </c>
      <c r="G19" s="47" t="str">
        <f aca="false">IF(C19="","",IF(INDEX(Tarifs!$F$4:$F$30,MATCH(C19,LISTE_SUPPORTS,0))="","",INDEX(Tarifs!$F$4:$F$30,MATCH(C19,LISTE_SUPPORTS,0))))</f>
        <v/>
      </c>
      <c r="H19" s="48" t="str">
        <f aca="false">IF(L19="","",INDEX(Calculs!$D$4:$D$15,MATCH(L19,Calculs!$A$4:$A$15,0)))</f>
        <v/>
      </c>
      <c r="I19" s="47" t="str">
        <f aca="false">IF(OR(G19="",H19=""),"",ROUND(G19*(1-H19),2))</f>
        <v/>
      </c>
      <c r="J19" s="47" t="str">
        <f aca="false">IF(OR(I19="",D19=""),"",ROUND(D19*I19*(1-Offre!$B$9),2))</f>
        <v/>
      </c>
      <c r="K19" s="41" t="str">
        <f aca="false">IF(AND(B19="",C19="",D19=""),"",IF(B19="","Choisissez l'adhérent",IF(E19="","Adhérent inconnu",IF(C19="","Choisissez le support",IF(OR(D19="",D19&lt;=0),"Indiquez la quantité",IF(G19="","Prix à compléter par LineaPix","OK"))))))</f>
        <v/>
      </c>
      <c r="L19" s="41" t="str">
        <f aca="false">IF(C19="","",INDEX(Tarifs!$C$4:$C$30,MATCH(C19,LISTE_SUPPORTS,0)))</f>
        <v/>
      </c>
      <c r="M19" s="48" t="str">
        <f aca="false">IF(OR(E19="",L19=""),"",INDEX(Calculs!$B$42:$M$61,MATCH(E19,Calculs!$A$42:$A$61,0),MATCH(L19,Calculs!$B$41:$M$41,0)))</f>
        <v/>
      </c>
      <c r="N19" s="47" t="str">
        <f aca="false">IF(OR(J19="",M19=""),"",ROUND(D19*ROUND(G19*(1-M19),2)*(1-Offre!$B$9),2))</f>
        <v/>
      </c>
      <c r="O19" s="49" t="n">
        <f aca="false">IF(OR(C19="",D19=""),0,D19*INDEX(Tarifs!$G$4:$G$30,MATCH(C19,LISTE_SUPPORTS,0)))</f>
        <v>0</v>
      </c>
    </row>
    <row r="20" customFormat="false" ht="15" hidden="false" customHeight="false" outlineLevel="0" collapsed="false">
      <c r="A20" s="44" t="n">
        <v>15</v>
      </c>
      <c r="B20" s="35"/>
      <c r="C20" s="35"/>
      <c r="D20" s="45"/>
      <c r="E20" s="46" t="str">
        <f aca="false">IF(B20="","",IFERROR(INDEX('Club et adhérents'!$A$17:$A$36,MATCH(B20,LISTE_ADH,0)),""))</f>
        <v/>
      </c>
      <c r="F20" s="41" t="str">
        <f aca="false">IF(C20="","",INDEX(Tarifs!$E$4:$E$30,MATCH(C20,LISTE_SUPPORTS,0)))</f>
        <v/>
      </c>
      <c r="G20" s="47" t="str">
        <f aca="false">IF(C20="","",IF(INDEX(Tarifs!$F$4:$F$30,MATCH(C20,LISTE_SUPPORTS,0))="","",INDEX(Tarifs!$F$4:$F$30,MATCH(C20,LISTE_SUPPORTS,0))))</f>
        <v/>
      </c>
      <c r="H20" s="48" t="str">
        <f aca="false">IF(L20="","",INDEX(Calculs!$D$4:$D$15,MATCH(L20,Calculs!$A$4:$A$15,0)))</f>
        <v/>
      </c>
      <c r="I20" s="47" t="str">
        <f aca="false">IF(OR(G20="",H20=""),"",ROUND(G20*(1-H20),2))</f>
        <v/>
      </c>
      <c r="J20" s="47" t="str">
        <f aca="false">IF(OR(I20="",D20=""),"",ROUND(D20*I20*(1-Offre!$B$9),2))</f>
        <v/>
      </c>
      <c r="K20" s="41" t="str">
        <f aca="false">IF(AND(B20="",C20="",D20=""),"",IF(B20="","Choisissez l'adhérent",IF(E20="","Adhérent inconnu",IF(C20="","Choisissez le support",IF(OR(D20="",D20&lt;=0),"Indiquez la quantité",IF(G20="","Prix à compléter par LineaPix","OK"))))))</f>
        <v/>
      </c>
      <c r="L20" s="41" t="str">
        <f aca="false">IF(C20="","",INDEX(Tarifs!$C$4:$C$30,MATCH(C20,LISTE_SUPPORTS,0)))</f>
        <v/>
      </c>
      <c r="M20" s="48" t="str">
        <f aca="false">IF(OR(E20="",L20=""),"",INDEX(Calculs!$B$42:$M$61,MATCH(E20,Calculs!$A$42:$A$61,0),MATCH(L20,Calculs!$B$41:$M$41,0)))</f>
        <v/>
      </c>
      <c r="N20" s="47" t="str">
        <f aca="false">IF(OR(J20="",M20=""),"",ROUND(D20*ROUND(G20*(1-M20),2)*(1-Offre!$B$9),2))</f>
        <v/>
      </c>
      <c r="O20" s="49" t="n">
        <f aca="false">IF(OR(C20="",D20=""),0,D20*INDEX(Tarifs!$G$4:$G$30,MATCH(C20,LISTE_SUPPORTS,0)))</f>
        <v>0</v>
      </c>
    </row>
    <row r="21" customFormat="false" ht="15" hidden="false" customHeight="false" outlineLevel="0" collapsed="false">
      <c r="A21" s="44" t="n">
        <v>16</v>
      </c>
      <c r="B21" s="35"/>
      <c r="C21" s="35"/>
      <c r="D21" s="45"/>
      <c r="E21" s="46" t="str">
        <f aca="false">IF(B21="","",IFERROR(INDEX('Club et adhérents'!$A$17:$A$36,MATCH(B21,LISTE_ADH,0)),""))</f>
        <v/>
      </c>
      <c r="F21" s="41" t="str">
        <f aca="false">IF(C21="","",INDEX(Tarifs!$E$4:$E$30,MATCH(C21,LISTE_SUPPORTS,0)))</f>
        <v/>
      </c>
      <c r="G21" s="47" t="str">
        <f aca="false">IF(C21="","",IF(INDEX(Tarifs!$F$4:$F$30,MATCH(C21,LISTE_SUPPORTS,0))="","",INDEX(Tarifs!$F$4:$F$30,MATCH(C21,LISTE_SUPPORTS,0))))</f>
        <v/>
      </c>
      <c r="H21" s="48" t="str">
        <f aca="false">IF(L21="","",INDEX(Calculs!$D$4:$D$15,MATCH(L21,Calculs!$A$4:$A$15,0)))</f>
        <v/>
      </c>
      <c r="I21" s="47" t="str">
        <f aca="false">IF(OR(G21="",H21=""),"",ROUND(G21*(1-H21),2))</f>
        <v/>
      </c>
      <c r="J21" s="47" t="str">
        <f aca="false">IF(OR(I21="",D21=""),"",ROUND(D21*I21*(1-Offre!$B$9),2))</f>
        <v/>
      </c>
      <c r="K21" s="41" t="str">
        <f aca="false">IF(AND(B21="",C21="",D21=""),"",IF(B21="","Choisissez l'adhérent",IF(E21="","Adhérent inconnu",IF(C21="","Choisissez le support",IF(OR(D21="",D21&lt;=0),"Indiquez la quantité",IF(G21="","Prix à compléter par LineaPix","OK"))))))</f>
        <v/>
      </c>
      <c r="L21" s="41" t="str">
        <f aca="false">IF(C21="","",INDEX(Tarifs!$C$4:$C$30,MATCH(C21,LISTE_SUPPORTS,0)))</f>
        <v/>
      </c>
      <c r="M21" s="48" t="str">
        <f aca="false">IF(OR(E21="",L21=""),"",INDEX(Calculs!$B$42:$M$61,MATCH(E21,Calculs!$A$42:$A$61,0),MATCH(L21,Calculs!$B$41:$M$41,0)))</f>
        <v/>
      </c>
      <c r="N21" s="47" t="str">
        <f aca="false">IF(OR(J21="",M21=""),"",ROUND(D21*ROUND(G21*(1-M21),2)*(1-Offre!$B$9),2))</f>
        <v/>
      </c>
      <c r="O21" s="49" t="n">
        <f aca="false">IF(OR(C21="",D21=""),0,D21*INDEX(Tarifs!$G$4:$G$30,MATCH(C21,LISTE_SUPPORTS,0)))</f>
        <v>0</v>
      </c>
    </row>
    <row r="22" customFormat="false" ht="15" hidden="false" customHeight="false" outlineLevel="0" collapsed="false">
      <c r="A22" s="44" t="n">
        <v>17</v>
      </c>
      <c r="B22" s="35"/>
      <c r="C22" s="35"/>
      <c r="D22" s="45"/>
      <c r="E22" s="46" t="str">
        <f aca="false">IF(B22="","",IFERROR(INDEX('Club et adhérents'!$A$17:$A$36,MATCH(B22,LISTE_ADH,0)),""))</f>
        <v/>
      </c>
      <c r="F22" s="41" t="str">
        <f aca="false">IF(C22="","",INDEX(Tarifs!$E$4:$E$30,MATCH(C22,LISTE_SUPPORTS,0)))</f>
        <v/>
      </c>
      <c r="G22" s="47" t="str">
        <f aca="false">IF(C22="","",IF(INDEX(Tarifs!$F$4:$F$30,MATCH(C22,LISTE_SUPPORTS,0))="","",INDEX(Tarifs!$F$4:$F$30,MATCH(C22,LISTE_SUPPORTS,0))))</f>
        <v/>
      </c>
      <c r="H22" s="48" t="str">
        <f aca="false">IF(L22="","",INDEX(Calculs!$D$4:$D$15,MATCH(L22,Calculs!$A$4:$A$15,0)))</f>
        <v/>
      </c>
      <c r="I22" s="47" t="str">
        <f aca="false">IF(OR(G22="",H22=""),"",ROUND(G22*(1-H22),2))</f>
        <v/>
      </c>
      <c r="J22" s="47" t="str">
        <f aca="false">IF(OR(I22="",D22=""),"",ROUND(D22*I22*(1-Offre!$B$9),2))</f>
        <v/>
      </c>
      <c r="K22" s="41" t="str">
        <f aca="false">IF(AND(B22="",C22="",D22=""),"",IF(B22="","Choisissez l'adhérent",IF(E22="","Adhérent inconnu",IF(C22="","Choisissez le support",IF(OR(D22="",D22&lt;=0),"Indiquez la quantité",IF(G22="","Prix à compléter par LineaPix","OK"))))))</f>
        <v/>
      </c>
      <c r="L22" s="41" t="str">
        <f aca="false">IF(C22="","",INDEX(Tarifs!$C$4:$C$30,MATCH(C22,LISTE_SUPPORTS,0)))</f>
        <v/>
      </c>
      <c r="M22" s="48" t="str">
        <f aca="false">IF(OR(E22="",L22=""),"",INDEX(Calculs!$B$42:$M$61,MATCH(E22,Calculs!$A$42:$A$61,0),MATCH(L22,Calculs!$B$41:$M$41,0)))</f>
        <v/>
      </c>
      <c r="N22" s="47" t="str">
        <f aca="false">IF(OR(J22="",M22=""),"",ROUND(D22*ROUND(G22*(1-M22),2)*(1-Offre!$B$9),2))</f>
        <v/>
      </c>
      <c r="O22" s="49" t="n">
        <f aca="false">IF(OR(C22="",D22=""),0,D22*INDEX(Tarifs!$G$4:$G$30,MATCH(C22,LISTE_SUPPORTS,0)))</f>
        <v>0</v>
      </c>
    </row>
    <row r="23" customFormat="false" ht="15" hidden="false" customHeight="false" outlineLevel="0" collapsed="false">
      <c r="A23" s="44" t="n">
        <v>18</v>
      </c>
      <c r="B23" s="35"/>
      <c r="C23" s="35"/>
      <c r="D23" s="45"/>
      <c r="E23" s="46" t="str">
        <f aca="false">IF(B23="","",IFERROR(INDEX('Club et adhérents'!$A$17:$A$36,MATCH(B23,LISTE_ADH,0)),""))</f>
        <v/>
      </c>
      <c r="F23" s="41" t="str">
        <f aca="false">IF(C23="","",INDEX(Tarifs!$E$4:$E$30,MATCH(C23,LISTE_SUPPORTS,0)))</f>
        <v/>
      </c>
      <c r="G23" s="47" t="str">
        <f aca="false">IF(C23="","",IF(INDEX(Tarifs!$F$4:$F$30,MATCH(C23,LISTE_SUPPORTS,0))="","",INDEX(Tarifs!$F$4:$F$30,MATCH(C23,LISTE_SUPPORTS,0))))</f>
        <v/>
      </c>
      <c r="H23" s="48" t="str">
        <f aca="false">IF(L23="","",INDEX(Calculs!$D$4:$D$15,MATCH(L23,Calculs!$A$4:$A$15,0)))</f>
        <v/>
      </c>
      <c r="I23" s="47" t="str">
        <f aca="false">IF(OR(G23="",H23=""),"",ROUND(G23*(1-H23),2))</f>
        <v/>
      </c>
      <c r="J23" s="47" t="str">
        <f aca="false">IF(OR(I23="",D23=""),"",ROUND(D23*I23*(1-Offre!$B$9),2))</f>
        <v/>
      </c>
      <c r="K23" s="41" t="str">
        <f aca="false">IF(AND(B23="",C23="",D23=""),"",IF(B23="","Choisissez l'adhérent",IF(E23="","Adhérent inconnu",IF(C23="","Choisissez le support",IF(OR(D23="",D23&lt;=0),"Indiquez la quantité",IF(G23="","Prix à compléter par LineaPix","OK"))))))</f>
        <v/>
      </c>
      <c r="L23" s="41" t="str">
        <f aca="false">IF(C23="","",INDEX(Tarifs!$C$4:$C$30,MATCH(C23,LISTE_SUPPORTS,0)))</f>
        <v/>
      </c>
      <c r="M23" s="48" t="str">
        <f aca="false">IF(OR(E23="",L23=""),"",INDEX(Calculs!$B$42:$M$61,MATCH(E23,Calculs!$A$42:$A$61,0),MATCH(L23,Calculs!$B$41:$M$41,0)))</f>
        <v/>
      </c>
      <c r="N23" s="47" t="str">
        <f aca="false">IF(OR(J23="",M23=""),"",ROUND(D23*ROUND(G23*(1-M23),2)*(1-Offre!$B$9),2))</f>
        <v/>
      </c>
      <c r="O23" s="49" t="n">
        <f aca="false">IF(OR(C23="",D23=""),0,D23*INDEX(Tarifs!$G$4:$G$30,MATCH(C23,LISTE_SUPPORTS,0)))</f>
        <v>0</v>
      </c>
    </row>
    <row r="24" customFormat="false" ht="15" hidden="false" customHeight="false" outlineLevel="0" collapsed="false">
      <c r="A24" s="44" t="n">
        <v>19</v>
      </c>
      <c r="B24" s="35"/>
      <c r="C24" s="35"/>
      <c r="D24" s="45"/>
      <c r="E24" s="46" t="str">
        <f aca="false">IF(B24="","",IFERROR(INDEX('Club et adhérents'!$A$17:$A$36,MATCH(B24,LISTE_ADH,0)),""))</f>
        <v/>
      </c>
      <c r="F24" s="41" t="str">
        <f aca="false">IF(C24="","",INDEX(Tarifs!$E$4:$E$30,MATCH(C24,LISTE_SUPPORTS,0)))</f>
        <v/>
      </c>
      <c r="G24" s="47" t="str">
        <f aca="false">IF(C24="","",IF(INDEX(Tarifs!$F$4:$F$30,MATCH(C24,LISTE_SUPPORTS,0))="","",INDEX(Tarifs!$F$4:$F$30,MATCH(C24,LISTE_SUPPORTS,0))))</f>
        <v/>
      </c>
      <c r="H24" s="48" t="str">
        <f aca="false">IF(L24="","",INDEX(Calculs!$D$4:$D$15,MATCH(L24,Calculs!$A$4:$A$15,0)))</f>
        <v/>
      </c>
      <c r="I24" s="47" t="str">
        <f aca="false">IF(OR(G24="",H24=""),"",ROUND(G24*(1-H24),2))</f>
        <v/>
      </c>
      <c r="J24" s="47" t="str">
        <f aca="false">IF(OR(I24="",D24=""),"",ROUND(D24*I24*(1-Offre!$B$9),2))</f>
        <v/>
      </c>
      <c r="K24" s="41" t="str">
        <f aca="false">IF(AND(B24="",C24="",D24=""),"",IF(B24="","Choisissez l'adhérent",IF(E24="","Adhérent inconnu",IF(C24="","Choisissez le support",IF(OR(D24="",D24&lt;=0),"Indiquez la quantité",IF(G24="","Prix à compléter par LineaPix","OK"))))))</f>
        <v/>
      </c>
      <c r="L24" s="41" t="str">
        <f aca="false">IF(C24="","",INDEX(Tarifs!$C$4:$C$30,MATCH(C24,LISTE_SUPPORTS,0)))</f>
        <v/>
      </c>
      <c r="M24" s="48" t="str">
        <f aca="false">IF(OR(E24="",L24=""),"",INDEX(Calculs!$B$42:$M$61,MATCH(E24,Calculs!$A$42:$A$61,0),MATCH(L24,Calculs!$B$41:$M$41,0)))</f>
        <v/>
      </c>
      <c r="N24" s="47" t="str">
        <f aca="false">IF(OR(J24="",M24=""),"",ROUND(D24*ROUND(G24*(1-M24),2)*(1-Offre!$B$9),2))</f>
        <v/>
      </c>
      <c r="O24" s="49" t="n">
        <f aca="false">IF(OR(C24="",D24=""),0,D24*INDEX(Tarifs!$G$4:$G$30,MATCH(C24,LISTE_SUPPORTS,0)))</f>
        <v>0</v>
      </c>
    </row>
    <row r="25" customFormat="false" ht="15" hidden="false" customHeight="false" outlineLevel="0" collapsed="false">
      <c r="A25" s="44" t="n">
        <v>20</v>
      </c>
      <c r="B25" s="35"/>
      <c r="C25" s="35"/>
      <c r="D25" s="45"/>
      <c r="E25" s="46" t="str">
        <f aca="false">IF(B25="","",IFERROR(INDEX('Club et adhérents'!$A$17:$A$36,MATCH(B25,LISTE_ADH,0)),""))</f>
        <v/>
      </c>
      <c r="F25" s="41" t="str">
        <f aca="false">IF(C25="","",INDEX(Tarifs!$E$4:$E$30,MATCH(C25,LISTE_SUPPORTS,0)))</f>
        <v/>
      </c>
      <c r="G25" s="47" t="str">
        <f aca="false">IF(C25="","",IF(INDEX(Tarifs!$F$4:$F$30,MATCH(C25,LISTE_SUPPORTS,0))="","",INDEX(Tarifs!$F$4:$F$30,MATCH(C25,LISTE_SUPPORTS,0))))</f>
        <v/>
      </c>
      <c r="H25" s="48" t="str">
        <f aca="false">IF(L25="","",INDEX(Calculs!$D$4:$D$15,MATCH(L25,Calculs!$A$4:$A$15,0)))</f>
        <v/>
      </c>
      <c r="I25" s="47" t="str">
        <f aca="false">IF(OR(G25="",H25=""),"",ROUND(G25*(1-H25),2))</f>
        <v/>
      </c>
      <c r="J25" s="47" t="str">
        <f aca="false">IF(OR(I25="",D25=""),"",ROUND(D25*I25*(1-Offre!$B$9),2))</f>
        <v/>
      </c>
      <c r="K25" s="41" t="str">
        <f aca="false">IF(AND(B25="",C25="",D25=""),"",IF(B25="","Choisissez l'adhérent",IF(E25="","Adhérent inconnu",IF(C25="","Choisissez le support",IF(OR(D25="",D25&lt;=0),"Indiquez la quantité",IF(G25="","Prix à compléter par LineaPix","OK"))))))</f>
        <v/>
      </c>
      <c r="L25" s="41" t="str">
        <f aca="false">IF(C25="","",INDEX(Tarifs!$C$4:$C$30,MATCH(C25,LISTE_SUPPORTS,0)))</f>
        <v/>
      </c>
      <c r="M25" s="48" t="str">
        <f aca="false">IF(OR(E25="",L25=""),"",INDEX(Calculs!$B$42:$M$61,MATCH(E25,Calculs!$A$42:$A$61,0),MATCH(L25,Calculs!$B$41:$M$41,0)))</f>
        <v/>
      </c>
      <c r="N25" s="47" t="str">
        <f aca="false">IF(OR(J25="",M25=""),"",ROUND(D25*ROUND(G25*(1-M25),2)*(1-Offre!$B$9),2))</f>
        <v/>
      </c>
      <c r="O25" s="49" t="n">
        <f aca="false">IF(OR(C25="",D25=""),0,D25*INDEX(Tarifs!$G$4:$G$30,MATCH(C25,LISTE_SUPPORTS,0)))</f>
        <v>0</v>
      </c>
    </row>
    <row r="26" customFormat="false" ht="15" hidden="false" customHeight="false" outlineLevel="0" collapsed="false">
      <c r="A26" s="44" t="n">
        <v>21</v>
      </c>
      <c r="B26" s="35"/>
      <c r="C26" s="35"/>
      <c r="D26" s="45"/>
      <c r="E26" s="46" t="str">
        <f aca="false">IF(B26="","",IFERROR(INDEX('Club et adhérents'!$A$17:$A$36,MATCH(B26,LISTE_ADH,0)),""))</f>
        <v/>
      </c>
      <c r="F26" s="41" t="str">
        <f aca="false">IF(C26="","",INDEX(Tarifs!$E$4:$E$30,MATCH(C26,LISTE_SUPPORTS,0)))</f>
        <v/>
      </c>
      <c r="G26" s="47" t="str">
        <f aca="false">IF(C26="","",IF(INDEX(Tarifs!$F$4:$F$30,MATCH(C26,LISTE_SUPPORTS,0))="","",INDEX(Tarifs!$F$4:$F$30,MATCH(C26,LISTE_SUPPORTS,0))))</f>
        <v/>
      </c>
      <c r="H26" s="48" t="str">
        <f aca="false">IF(L26="","",INDEX(Calculs!$D$4:$D$15,MATCH(L26,Calculs!$A$4:$A$15,0)))</f>
        <v/>
      </c>
      <c r="I26" s="47" t="str">
        <f aca="false">IF(OR(G26="",H26=""),"",ROUND(G26*(1-H26),2))</f>
        <v/>
      </c>
      <c r="J26" s="47" t="str">
        <f aca="false">IF(OR(I26="",D26=""),"",ROUND(D26*I26*(1-Offre!$B$9),2))</f>
        <v/>
      </c>
      <c r="K26" s="41" t="str">
        <f aca="false">IF(AND(B26="",C26="",D26=""),"",IF(B26="","Choisissez l'adhérent",IF(E26="","Adhérent inconnu",IF(C26="","Choisissez le support",IF(OR(D26="",D26&lt;=0),"Indiquez la quantité",IF(G26="","Prix à compléter par LineaPix","OK"))))))</f>
        <v/>
      </c>
      <c r="L26" s="41" t="str">
        <f aca="false">IF(C26="","",INDEX(Tarifs!$C$4:$C$30,MATCH(C26,LISTE_SUPPORTS,0)))</f>
        <v/>
      </c>
      <c r="M26" s="48" t="str">
        <f aca="false">IF(OR(E26="",L26=""),"",INDEX(Calculs!$B$42:$M$61,MATCH(E26,Calculs!$A$42:$A$61,0),MATCH(L26,Calculs!$B$41:$M$41,0)))</f>
        <v/>
      </c>
      <c r="N26" s="47" t="str">
        <f aca="false">IF(OR(J26="",M26=""),"",ROUND(D26*ROUND(G26*(1-M26),2)*(1-Offre!$B$9),2))</f>
        <v/>
      </c>
      <c r="O26" s="49" t="n">
        <f aca="false">IF(OR(C26="",D26=""),0,D26*INDEX(Tarifs!$G$4:$G$30,MATCH(C26,LISTE_SUPPORTS,0)))</f>
        <v>0</v>
      </c>
    </row>
    <row r="27" customFormat="false" ht="15" hidden="false" customHeight="false" outlineLevel="0" collapsed="false">
      <c r="A27" s="44" t="n">
        <v>22</v>
      </c>
      <c r="B27" s="35"/>
      <c r="C27" s="35"/>
      <c r="D27" s="45"/>
      <c r="E27" s="46" t="str">
        <f aca="false">IF(B27="","",IFERROR(INDEX('Club et adhérents'!$A$17:$A$36,MATCH(B27,LISTE_ADH,0)),""))</f>
        <v/>
      </c>
      <c r="F27" s="41" t="str">
        <f aca="false">IF(C27="","",INDEX(Tarifs!$E$4:$E$30,MATCH(C27,LISTE_SUPPORTS,0)))</f>
        <v/>
      </c>
      <c r="G27" s="47" t="str">
        <f aca="false">IF(C27="","",IF(INDEX(Tarifs!$F$4:$F$30,MATCH(C27,LISTE_SUPPORTS,0))="","",INDEX(Tarifs!$F$4:$F$30,MATCH(C27,LISTE_SUPPORTS,0))))</f>
        <v/>
      </c>
      <c r="H27" s="48" t="str">
        <f aca="false">IF(L27="","",INDEX(Calculs!$D$4:$D$15,MATCH(L27,Calculs!$A$4:$A$15,0)))</f>
        <v/>
      </c>
      <c r="I27" s="47" t="str">
        <f aca="false">IF(OR(G27="",H27=""),"",ROUND(G27*(1-H27),2))</f>
        <v/>
      </c>
      <c r="J27" s="47" t="str">
        <f aca="false">IF(OR(I27="",D27=""),"",ROUND(D27*I27*(1-Offre!$B$9),2))</f>
        <v/>
      </c>
      <c r="K27" s="41" t="str">
        <f aca="false">IF(AND(B27="",C27="",D27=""),"",IF(B27="","Choisissez l'adhérent",IF(E27="","Adhérent inconnu",IF(C27="","Choisissez le support",IF(OR(D27="",D27&lt;=0),"Indiquez la quantité",IF(G27="","Prix à compléter par LineaPix","OK"))))))</f>
        <v/>
      </c>
      <c r="L27" s="41" t="str">
        <f aca="false">IF(C27="","",INDEX(Tarifs!$C$4:$C$30,MATCH(C27,LISTE_SUPPORTS,0)))</f>
        <v/>
      </c>
      <c r="M27" s="48" t="str">
        <f aca="false">IF(OR(E27="",L27=""),"",INDEX(Calculs!$B$42:$M$61,MATCH(E27,Calculs!$A$42:$A$61,0),MATCH(L27,Calculs!$B$41:$M$41,0)))</f>
        <v/>
      </c>
      <c r="N27" s="47" t="str">
        <f aca="false">IF(OR(J27="",M27=""),"",ROUND(D27*ROUND(G27*(1-M27),2)*(1-Offre!$B$9),2))</f>
        <v/>
      </c>
      <c r="O27" s="49" t="n">
        <f aca="false">IF(OR(C27="",D27=""),0,D27*INDEX(Tarifs!$G$4:$G$30,MATCH(C27,LISTE_SUPPORTS,0)))</f>
        <v>0</v>
      </c>
    </row>
    <row r="28" customFormat="false" ht="15" hidden="false" customHeight="false" outlineLevel="0" collapsed="false">
      <c r="A28" s="44" t="n">
        <v>23</v>
      </c>
      <c r="B28" s="35"/>
      <c r="C28" s="35"/>
      <c r="D28" s="45"/>
      <c r="E28" s="46" t="str">
        <f aca="false">IF(B28="","",IFERROR(INDEX('Club et adhérents'!$A$17:$A$36,MATCH(B28,LISTE_ADH,0)),""))</f>
        <v/>
      </c>
      <c r="F28" s="41" t="str">
        <f aca="false">IF(C28="","",INDEX(Tarifs!$E$4:$E$30,MATCH(C28,LISTE_SUPPORTS,0)))</f>
        <v/>
      </c>
      <c r="G28" s="47" t="str">
        <f aca="false">IF(C28="","",IF(INDEX(Tarifs!$F$4:$F$30,MATCH(C28,LISTE_SUPPORTS,0))="","",INDEX(Tarifs!$F$4:$F$30,MATCH(C28,LISTE_SUPPORTS,0))))</f>
        <v/>
      </c>
      <c r="H28" s="48" t="str">
        <f aca="false">IF(L28="","",INDEX(Calculs!$D$4:$D$15,MATCH(L28,Calculs!$A$4:$A$15,0)))</f>
        <v/>
      </c>
      <c r="I28" s="47" t="str">
        <f aca="false">IF(OR(G28="",H28=""),"",ROUND(G28*(1-H28),2))</f>
        <v/>
      </c>
      <c r="J28" s="47" t="str">
        <f aca="false">IF(OR(I28="",D28=""),"",ROUND(D28*I28*(1-Offre!$B$9),2))</f>
        <v/>
      </c>
      <c r="K28" s="41" t="str">
        <f aca="false">IF(AND(B28="",C28="",D28=""),"",IF(B28="","Choisissez l'adhérent",IF(E28="","Adhérent inconnu",IF(C28="","Choisissez le support",IF(OR(D28="",D28&lt;=0),"Indiquez la quantité",IF(G28="","Prix à compléter par LineaPix","OK"))))))</f>
        <v/>
      </c>
      <c r="L28" s="41" t="str">
        <f aca="false">IF(C28="","",INDEX(Tarifs!$C$4:$C$30,MATCH(C28,LISTE_SUPPORTS,0)))</f>
        <v/>
      </c>
      <c r="M28" s="48" t="str">
        <f aca="false">IF(OR(E28="",L28=""),"",INDEX(Calculs!$B$42:$M$61,MATCH(E28,Calculs!$A$42:$A$61,0),MATCH(L28,Calculs!$B$41:$M$41,0)))</f>
        <v/>
      </c>
      <c r="N28" s="47" t="str">
        <f aca="false">IF(OR(J28="",M28=""),"",ROUND(D28*ROUND(G28*(1-M28),2)*(1-Offre!$B$9),2))</f>
        <v/>
      </c>
      <c r="O28" s="49" t="n">
        <f aca="false">IF(OR(C28="",D28=""),0,D28*INDEX(Tarifs!$G$4:$G$30,MATCH(C28,LISTE_SUPPORTS,0)))</f>
        <v>0</v>
      </c>
    </row>
    <row r="29" customFormat="false" ht="15" hidden="false" customHeight="false" outlineLevel="0" collapsed="false">
      <c r="A29" s="44" t="n">
        <v>24</v>
      </c>
      <c r="B29" s="35"/>
      <c r="C29" s="35"/>
      <c r="D29" s="45"/>
      <c r="E29" s="46" t="str">
        <f aca="false">IF(B29="","",IFERROR(INDEX('Club et adhérents'!$A$17:$A$36,MATCH(B29,LISTE_ADH,0)),""))</f>
        <v/>
      </c>
      <c r="F29" s="41" t="str">
        <f aca="false">IF(C29="","",INDEX(Tarifs!$E$4:$E$30,MATCH(C29,LISTE_SUPPORTS,0)))</f>
        <v/>
      </c>
      <c r="G29" s="47" t="str">
        <f aca="false">IF(C29="","",IF(INDEX(Tarifs!$F$4:$F$30,MATCH(C29,LISTE_SUPPORTS,0))="","",INDEX(Tarifs!$F$4:$F$30,MATCH(C29,LISTE_SUPPORTS,0))))</f>
        <v/>
      </c>
      <c r="H29" s="48" t="str">
        <f aca="false">IF(L29="","",INDEX(Calculs!$D$4:$D$15,MATCH(L29,Calculs!$A$4:$A$15,0)))</f>
        <v/>
      </c>
      <c r="I29" s="47" t="str">
        <f aca="false">IF(OR(G29="",H29=""),"",ROUND(G29*(1-H29),2))</f>
        <v/>
      </c>
      <c r="J29" s="47" t="str">
        <f aca="false">IF(OR(I29="",D29=""),"",ROUND(D29*I29*(1-Offre!$B$9),2))</f>
        <v/>
      </c>
      <c r="K29" s="41" t="str">
        <f aca="false">IF(AND(B29="",C29="",D29=""),"",IF(B29="","Choisissez l'adhérent",IF(E29="","Adhérent inconnu",IF(C29="","Choisissez le support",IF(OR(D29="",D29&lt;=0),"Indiquez la quantité",IF(G29="","Prix à compléter par LineaPix","OK"))))))</f>
        <v/>
      </c>
      <c r="L29" s="41" t="str">
        <f aca="false">IF(C29="","",INDEX(Tarifs!$C$4:$C$30,MATCH(C29,LISTE_SUPPORTS,0)))</f>
        <v/>
      </c>
      <c r="M29" s="48" t="str">
        <f aca="false">IF(OR(E29="",L29=""),"",INDEX(Calculs!$B$42:$M$61,MATCH(E29,Calculs!$A$42:$A$61,0),MATCH(L29,Calculs!$B$41:$M$41,0)))</f>
        <v/>
      </c>
      <c r="N29" s="47" t="str">
        <f aca="false">IF(OR(J29="",M29=""),"",ROUND(D29*ROUND(G29*(1-M29),2)*(1-Offre!$B$9),2))</f>
        <v/>
      </c>
      <c r="O29" s="49" t="n">
        <f aca="false">IF(OR(C29="",D29=""),0,D29*INDEX(Tarifs!$G$4:$G$30,MATCH(C29,LISTE_SUPPORTS,0)))</f>
        <v>0</v>
      </c>
    </row>
    <row r="30" customFormat="false" ht="15" hidden="false" customHeight="false" outlineLevel="0" collapsed="false">
      <c r="A30" s="44" t="n">
        <v>25</v>
      </c>
      <c r="B30" s="35"/>
      <c r="C30" s="35"/>
      <c r="D30" s="45"/>
      <c r="E30" s="46" t="str">
        <f aca="false">IF(B30="","",IFERROR(INDEX('Club et adhérents'!$A$17:$A$36,MATCH(B30,LISTE_ADH,0)),""))</f>
        <v/>
      </c>
      <c r="F30" s="41" t="str">
        <f aca="false">IF(C30="","",INDEX(Tarifs!$E$4:$E$30,MATCH(C30,LISTE_SUPPORTS,0)))</f>
        <v/>
      </c>
      <c r="G30" s="47" t="str">
        <f aca="false">IF(C30="","",IF(INDEX(Tarifs!$F$4:$F$30,MATCH(C30,LISTE_SUPPORTS,0))="","",INDEX(Tarifs!$F$4:$F$30,MATCH(C30,LISTE_SUPPORTS,0))))</f>
        <v/>
      </c>
      <c r="H30" s="48" t="str">
        <f aca="false">IF(L30="","",INDEX(Calculs!$D$4:$D$15,MATCH(L30,Calculs!$A$4:$A$15,0)))</f>
        <v/>
      </c>
      <c r="I30" s="47" t="str">
        <f aca="false">IF(OR(G30="",H30=""),"",ROUND(G30*(1-H30),2))</f>
        <v/>
      </c>
      <c r="J30" s="47" t="str">
        <f aca="false">IF(OR(I30="",D30=""),"",ROUND(D30*I30*(1-Offre!$B$9),2))</f>
        <v/>
      </c>
      <c r="K30" s="41" t="str">
        <f aca="false">IF(AND(B30="",C30="",D30=""),"",IF(B30="","Choisissez l'adhérent",IF(E30="","Adhérent inconnu",IF(C30="","Choisissez le support",IF(OR(D30="",D30&lt;=0),"Indiquez la quantité",IF(G30="","Prix à compléter par LineaPix","OK"))))))</f>
        <v/>
      </c>
      <c r="L30" s="41" t="str">
        <f aca="false">IF(C30="","",INDEX(Tarifs!$C$4:$C$30,MATCH(C30,LISTE_SUPPORTS,0)))</f>
        <v/>
      </c>
      <c r="M30" s="48" t="str">
        <f aca="false">IF(OR(E30="",L30=""),"",INDEX(Calculs!$B$42:$M$61,MATCH(E30,Calculs!$A$42:$A$61,0),MATCH(L30,Calculs!$B$41:$M$41,0)))</f>
        <v/>
      </c>
      <c r="N30" s="47" t="str">
        <f aca="false">IF(OR(J30="",M30=""),"",ROUND(D30*ROUND(G30*(1-M30),2)*(1-Offre!$B$9),2))</f>
        <v/>
      </c>
      <c r="O30" s="49" t="n">
        <f aca="false">IF(OR(C30="",D30=""),0,D30*INDEX(Tarifs!$G$4:$G$30,MATCH(C30,LISTE_SUPPORTS,0)))</f>
        <v>0</v>
      </c>
    </row>
    <row r="31" customFormat="false" ht="15" hidden="false" customHeight="false" outlineLevel="0" collapsed="false">
      <c r="A31" s="44" t="n">
        <v>26</v>
      </c>
      <c r="B31" s="35"/>
      <c r="C31" s="35"/>
      <c r="D31" s="45"/>
      <c r="E31" s="46" t="str">
        <f aca="false">IF(B31="","",IFERROR(INDEX('Club et adhérents'!$A$17:$A$36,MATCH(B31,LISTE_ADH,0)),""))</f>
        <v/>
      </c>
      <c r="F31" s="41" t="str">
        <f aca="false">IF(C31="","",INDEX(Tarifs!$E$4:$E$30,MATCH(C31,LISTE_SUPPORTS,0)))</f>
        <v/>
      </c>
      <c r="G31" s="47" t="str">
        <f aca="false">IF(C31="","",IF(INDEX(Tarifs!$F$4:$F$30,MATCH(C31,LISTE_SUPPORTS,0))="","",INDEX(Tarifs!$F$4:$F$30,MATCH(C31,LISTE_SUPPORTS,0))))</f>
        <v/>
      </c>
      <c r="H31" s="48" t="str">
        <f aca="false">IF(L31="","",INDEX(Calculs!$D$4:$D$15,MATCH(L31,Calculs!$A$4:$A$15,0)))</f>
        <v/>
      </c>
      <c r="I31" s="47" t="str">
        <f aca="false">IF(OR(G31="",H31=""),"",ROUND(G31*(1-H31),2))</f>
        <v/>
      </c>
      <c r="J31" s="47" t="str">
        <f aca="false">IF(OR(I31="",D31=""),"",ROUND(D31*I31*(1-Offre!$B$9),2))</f>
        <v/>
      </c>
      <c r="K31" s="41" t="str">
        <f aca="false">IF(AND(B31="",C31="",D31=""),"",IF(B31="","Choisissez l'adhérent",IF(E31="","Adhérent inconnu",IF(C31="","Choisissez le support",IF(OR(D31="",D31&lt;=0),"Indiquez la quantité",IF(G31="","Prix à compléter par LineaPix","OK"))))))</f>
        <v/>
      </c>
      <c r="L31" s="41" t="str">
        <f aca="false">IF(C31="","",INDEX(Tarifs!$C$4:$C$30,MATCH(C31,LISTE_SUPPORTS,0)))</f>
        <v/>
      </c>
      <c r="M31" s="48" t="str">
        <f aca="false">IF(OR(E31="",L31=""),"",INDEX(Calculs!$B$42:$M$61,MATCH(E31,Calculs!$A$42:$A$61,0),MATCH(L31,Calculs!$B$41:$M$41,0)))</f>
        <v/>
      </c>
      <c r="N31" s="47" t="str">
        <f aca="false">IF(OR(J31="",M31=""),"",ROUND(D31*ROUND(G31*(1-M31),2)*(1-Offre!$B$9),2))</f>
        <v/>
      </c>
      <c r="O31" s="49" t="n">
        <f aca="false">IF(OR(C31="",D31=""),0,D31*INDEX(Tarifs!$G$4:$G$30,MATCH(C31,LISTE_SUPPORTS,0)))</f>
        <v>0</v>
      </c>
    </row>
    <row r="32" customFormat="false" ht="15" hidden="false" customHeight="false" outlineLevel="0" collapsed="false">
      <c r="A32" s="44" t="n">
        <v>27</v>
      </c>
      <c r="B32" s="35"/>
      <c r="C32" s="35"/>
      <c r="D32" s="45"/>
      <c r="E32" s="46" t="str">
        <f aca="false">IF(B32="","",IFERROR(INDEX('Club et adhérents'!$A$17:$A$36,MATCH(B32,LISTE_ADH,0)),""))</f>
        <v/>
      </c>
      <c r="F32" s="41" t="str">
        <f aca="false">IF(C32="","",INDEX(Tarifs!$E$4:$E$30,MATCH(C32,LISTE_SUPPORTS,0)))</f>
        <v/>
      </c>
      <c r="G32" s="47" t="str">
        <f aca="false">IF(C32="","",IF(INDEX(Tarifs!$F$4:$F$30,MATCH(C32,LISTE_SUPPORTS,0))="","",INDEX(Tarifs!$F$4:$F$30,MATCH(C32,LISTE_SUPPORTS,0))))</f>
        <v/>
      </c>
      <c r="H32" s="48" t="str">
        <f aca="false">IF(L32="","",INDEX(Calculs!$D$4:$D$15,MATCH(L32,Calculs!$A$4:$A$15,0)))</f>
        <v/>
      </c>
      <c r="I32" s="47" t="str">
        <f aca="false">IF(OR(G32="",H32=""),"",ROUND(G32*(1-H32),2))</f>
        <v/>
      </c>
      <c r="J32" s="47" t="str">
        <f aca="false">IF(OR(I32="",D32=""),"",ROUND(D32*I32*(1-Offre!$B$9),2))</f>
        <v/>
      </c>
      <c r="K32" s="41" t="str">
        <f aca="false">IF(AND(B32="",C32="",D32=""),"",IF(B32="","Choisissez l'adhérent",IF(E32="","Adhérent inconnu",IF(C32="","Choisissez le support",IF(OR(D32="",D32&lt;=0),"Indiquez la quantité",IF(G32="","Prix à compléter par LineaPix","OK"))))))</f>
        <v/>
      </c>
      <c r="L32" s="41" t="str">
        <f aca="false">IF(C32="","",INDEX(Tarifs!$C$4:$C$30,MATCH(C32,LISTE_SUPPORTS,0)))</f>
        <v/>
      </c>
      <c r="M32" s="48" t="str">
        <f aca="false">IF(OR(E32="",L32=""),"",INDEX(Calculs!$B$42:$M$61,MATCH(E32,Calculs!$A$42:$A$61,0),MATCH(L32,Calculs!$B$41:$M$41,0)))</f>
        <v/>
      </c>
      <c r="N32" s="47" t="str">
        <f aca="false">IF(OR(J32="",M32=""),"",ROUND(D32*ROUND(G32*(1-M32),2)*(1-Offre!$B$9),2))</f>
        <v/>
      </c>
      <c r="O32" s="49" t="n">
        <f aca="false">IF(OR(C32="",D32=""),0,D32*INDEX(Tarifs!$G$4:$G$30,MATCH(C32,LISTE_SUPPORTS,0)))</f>
        <v>0</v>
      </c>
    </row>
    <row r="33" customFormat="false" ht="15" hidden="false" customHeight="false" outlineLevel="0" collapsed="false">
      <c r="A33" s="44" t="n">
        <v>28</v>
      </c>
      <c r="B33" s="35"/>
      <c r="C33" s="35"/>
      <c r="D33" s="45"/>
      <c r="E33" s="46" t="str">
        <f aca="false">IF(B33="","",IFERROR(INDEX('Club et adhérents'!$A$17:$A$36,MATCH(B33,LISTE_ADH,0)),""))</f>
        <v/>
      </c>
      <c r="F33" s="41" t="str">
        <f aca="false">IF(C33="","",INDEX(Tarifs!$E$4:$E$30,MATCH(C33,LISTE_SUPPORTS,0)))</f>
        <v/>
      </c>
      <c r="G33" s="47" t="str">
        <f aca="false">IF(C33="","",IF(INDEX(Tarifs!$F$4:$F$30,MATCH(C33,LISTE_SUPPORTS,0))="","",INDEX(Tarifs!$F$4:$F$30,MATCH(C33,LISTE_SUPPORTS,0))))</f>
        <v/>
      </c>
      <c r="H33" s="48" t="str">
        <f aca="false">IF(L33="","",INDEX(Calculs!$D$4:$D$15,MATCH(L33,Calculs!$A$4:$A$15,0)))</f>
        <v/>
      </c>
      <c r="I33" s="47" t="str">
        <f aca="false">IF(OR(G33="",H33=""),"",ROUND(G33*(1-H33),2))</f>
        <v/>
      </c>
      <c r="J33" s="47" t="str">
        <f aca="false">IF(OR(I33="",D33=""),"",ROUND(D33*I33*(1-Offre!$B$9),2))</f>
        <v/>
      </c>
      <c r="K33" s="41" t="str">
        <f aca="false">IF(AND(B33="",C33="",D33=""),"",IF(B33="","Choisissez l'adhérent",IF(E33="","Adhérent inconnu",IF(C33="","Choisissez le support",IF(OR(D33="",D33&lt;=0),"Indiquez la quantité",IF(G33="","Prix à compléter par LineaPix","OK"))))))</f>
        <v/>
      </c>
      <c r="L33" s="41" t="str">
        <f aca="false">IF(C33="","",INDEX(Tarifs!$C$4:$C$30,MATCH(C33,LISTE_SUPPORTS,0)))</f>
        <v/>
      </c>
      <c r="M33" s="48" t="str">
        <f aca="false">IF(OR(E33="",L33=""),"",INDEX(Calculs!$B$42:$M$61,MATCH(E33,Calculs!$A$42:$A$61,0),MATCH(L33,Calculs!$B$41:$M$41,0)))</f>
        <v/>
      </c>
      <c r="N33" s="47" t="str">
        <f aca="false">IF(OR(J33="",M33=""),"",ROUND(D33*ROUND(G33*(1-M33),2)*(1-Offre!$B$9),2))</f>
        <v/>
      </c>
      <c r="O33" s="49" t="n">
        <f aca="false">IF(OR(C33="",D33=""),0,D33*INDEX(Tarifs!$G$4:$G$30,MATCH(C33,LISTE_SUPPORTS,0)))</f>
        <v>0</v>
      </c>
    </row>
    <row r="34" customFormat="false" ht="15" hidden="false" customHeight="false" outlineLevel="0" collapsed="false">
      <c r="A34" s="44" t="n">
        <v>29</v>
      </c>
      <c r="B34" s="35"/>
      <c r="C34" s="35"/>
      <c r="D34" s="45"/>
      <c r="E34" s="46" t="str">
        <f aca="false">IF(B34="","",IFERROR(INDEX('Club et adhérents'!$A$17:$A$36,MATCH(B34,LISTE_ADH,0)),""))</f>
        <v/>
      </c>
      <c r="F34" s="41" t="str">
        <f aca="false">IF(C34="","",INDEX(Tarifs!$E$4:$E$30,MATCH(C34,LISTE_SUPPORTS,0)))</f>
        <v/>
      </c>
      <c r="G34" s="47" t="str">
        <f aca="false">IF(C34="","",IF(INDEX(Tarifs!$F$4:$F$30,MATCH(C34,LISTE_SUPPORTS,0))="","",INDEX(Tarifs!$F$4:$F$30,MATCH(C34,LISTE_SUPPORTS,0))))</f>
        <v/>
      </c>
      <c r="H34" s="48" t="str">
        <f aca="false">IF(L34="","",INDEX(Calculs!$D$4:$D$15,MATCH(L34,Calculs!$A$4:$A$15,0)))</f>
        <v/>
      </c>
      <c r="I34" s="47" t="str">
        <f aca="false">IF(OR(G34="",H34=""),"",ROUND(G34*(1-H34),2))</f>
        <v/>
      </c>
      <c r="J34" s="47" t="str">
        <f aca="false">IF(OR(I34="",D34=""),"",ROUND(D34*I34*(1-Offre!$B$9),2))</f>
        <v/>
      </c>
      <c r="K34" s="41" t="str">
        <f aca="false">IF(AND(B34="",C34="",D34=""),"",IF(B34="","Choisissez l'adhérent",IF(E34="","Adhérent inconnu",IF(C34="","Choisissez le support",IF(OR(D34="",D34&lt;=0),"Indiquez la quantité",IF(G34="","Prix à compléter par LineaPix","OK"))))))</f>
        <v/>
      </c>
      <c r="L34" s="41" t="str">
        <f aca="false">IF(C34="","",INDEX(Tarifs!$C$4:$C$30,MATCH(C34,LISTE_SUPPORTS,0)))</f>
        <v/>
      </c>
      <c r="M34" s="48" t="str">
        <f aca="false">IF(OR(E34="",L34=""),"",INDEX(Calculs!$B$42:$M$61,MATCH(E34,Calculs!$A$42:$A$61,0),MATCH(L34,Calculs!$B$41:$M$41,0)))</f>
        <v/>
      </c>
      <c r="N34" s="47" t="str">
        <f aca="false">IF(OR(J34="",M34=""),"",ROUND(D34*ROUND(G34*(1-M34),2)*(1-Offre!$B$9),2))</f>
        <v/>
      </c>
      <c r="O34" s="49" t="n">
        <f aca="false">IF(OR(C34="",D34=""),0,D34*INDEX(Tarifs!$G$4:$G$30,MATCH(C34,LISTE_SUPPORTS,0)))</f>
        <v>0</v>
      </c>
    </row>
    <row r="35" customFormat="false" ht="15" hidden="false" customHeight="false" outlineLevel="0" collapsed="false">
      <c r="A35" s="44" t="n">
        <v>30</v>
      </c>
      <c r="B35" s="35"/>
      <c r="C35" s="35"/>
      <c r="D35" s="45"/>
      <c r="E35" s="46" t="str">
        <f aca="false">IF(B35="","",IFERROR(INDEX('Club et adhérents'!$A$17:$A$36,MATCH(B35,LISTE_ADH,0)),""))</f>
        <v/>
      </c>
      <c r="F35" s="41" t="str">
        <f aca="false">IF(C35="","",INDEX(Tarifs!$E$4:$E$30,MATCH(C35,LISTE_SUPPORTS,0)))</f>
        <v/>
      </c>
      <c r="G35" s="47" t="str">
        <f aca="false">IF(C35="","",IF(INDEX(Tarifs!$F$4:$F$30,MATCH(C35,LISTE_SUPPORTS,0))="","",INDEX(Tarifs!$F$4:$F$30,MATCH(C35,LISTE_SUPPORTS,0))))</f>
        <v/>
      </c>
      <c r="H35" s="48" t="str">
        <f aca="false">IF(L35="","",INDEX(Calculs!$D$4:$D$15,MATCH(L35,Calculs!$A$4:$A$15,0)))</f>
        <v/>
      </c>
      <c r="I35" s="47" t="str">
        <f aca="false">IF(OR(G35="",H35=""),"",ROUND(G35*(1-H35),2))</f>
        <v/>
      </c>
      <c r="J35" s="47" t="str">
        <f aca="false">IF(OR(I35="",D35=""),"",ROUND(D35*I35*(1-Offre!$B$9),2))</f>
        <v/>
      </c>
      <c r="K35" s="41" t="str">
        <f aca="false">IF(AND(B35="",C35="",D35=""),"",IF(B35="","Choisissez l'adhérent",IF(E35="","Adhérent inconnu",IF(C35="","Choisissez le support",IF(OR(D35="",D35&lt;=0),"Indiquez la quantité",IF(G35="","Prix à compléter par LineaPix","OK"))))))</f>
        <v/>
      </c>
      <c r="L35" s="41" t="str">
        <f aca="false">IF(C35="","",INDEX(Tarifs!$C$4:$C$30,MATCH(C35,LISTE_SUPPORTS,0)))</f>
        <v/>
      </c>
      <c r="M35" s="48" t="str">
        <f aca="false">IF(OR(E35="",L35=""),"",INDEX(Calculs!$B$42:$M$61,MATCH(E35,Calculs!$A$42:$A$61,0),MATCH(L35,Calculs!$B$41:$M$41,0)))</f>
        <v/>
      </c>
      <c r="N35" s="47" t="str">
        <f aca="false">IF(OR(J35="",M35=""),"",ROUND(D35*ROUND(G35*(1-M35),2)*(1-Offre!$B$9),2))</f>
        <v/>
      </c>
      <c r="O35" s="49" t="n">
        <f aca="false">IF(OR(C35="",D35=""),0,D35*INDEX(Tarifs!$G$4:$G$30,MATCH(C35,LISTE_SUPPORTS,0)))</f>
        <v>0</v>
      </c>
    </row>
    <row r="36" customFormat="false" ht="15" hidden="false" customHeight="false" outlineLevel="0" collapsed="false">
      <c r="A36" s="44" t="n">
        <v>31</v>
      </c>
      <c r="B36" s="35"/>
      <c r="C36" s="35"/>
      <c r="D36" s="45"/>
      <c r="E36" s="46" t="str">
        <f aca="false">IF(B36="","",IFERROR(INDEX('Club et adhérents'!$A$17:$A$36,MATCH(B36,LISTE_ADH,0)),""))</f>
        <v/>
      </c>
      <c r="F36" s="41" t="str">
        <f aca="false">IF(C36="","",INDEX(Tarifs!$E$4:$E$30,MATCH(C36,LISTE_SUPPORTS,0)))</f>
        <v/>
      </c>
      <c r="G36" s="47" t="str">
        <f aca="false">IF(C36="","",IF(INDEX(Tarifs!$F$4:$F$30,MATCH(C36,LISTE_SUPPORTS,0))="","",INDEX(Tarifs!$F$4:$F$30,MATCH(C36,LISTE_SUPPORTS,0))))</f>
        <v/>
      </c>
      <c r="H36" s="48" t="str">
        <f aca="false">IF(L36="","",INDEX(Calculs!$D$4:$D$15,MATCH(L36,Calculs!$A$4:$A$15,0)))</f>
        <v/>
      </c>
      <c r="I36" s="47" t="str">
        <f aca="false">IF(OR(G36="",H36=""),"",ROUND(G36*(1-H36),2))</f>
        <v/>
      </c>
      <c r="J36" s="47" t="str">
        <f aca="false">IF(OR(I36="",D36=""),"",ROUND(D36*I36*(1-Offre!$B$9),2))</f>
        <v/>
      </c>
      <c r="K36" s="41" t="str">
        <f aca="false">IF(AND(B36="",C36="",D36=""),"",IF(B36="","Choisissez l'adhérent",IF(E36="","Adhérent inconnu",IF(C36="","Choisissez le support",IF(OR(D36="",D36&lt;=0),"Indiquez la quantité",IF(G36="","Prix à compléter par LineaPix","OK"))))))</f>
        <v/>
      </c>
      <c r="L36" s="41" t="str">
        <f aca="false">IF(C36="","",INDEX(Tarifs!$C$4:$C$30,MATCH(C36,LISTE_SUPPORTS,0)))</f>
        <v/>
      </c>
      <c r="M36" s="48" t="str">
        <f aca="false">IF(OR(E36="",L36=""),"",INDEX(Calculs!$B$42:$M$61,MATCH(E36,Calculs!$A$42:$A$61,0),MATCH(L36,Calculs!$B$41:$M$41,0)))</f>
        <v/>
      </c>
      <c r="N36" s="47" t="str">
        <f aca="false">IF(OR(J36="",M36=""),"",ROUND(D36*ROUND(G36*(1-M36),2)*(1-Offre!$B$9),2))</f>
        <v/>
      </c>
      <c r="O36" s="49" t="n">
        <f aca="false">IF(OR(C36="",D36=""),0,D36*INDEX(Tarifs!$G$4:$G$30,MATCH(C36,LISTE_SUPPORTS,0)))</f>
        <v>0</v>
      </c>
    </row>
    <row r="37" customFormat="false" ht="15" hidden="false" customHeight="false" outlineLevel="0" collapsed="false">
      <c r="A37" s="44" t="n">
        <v>32</v>
      </c>
      <c r="B37" s="35"/>
      <c r="C37" s="35"/>
      <c r="D37" s="45"/>
      <c r="E37" s="46" t="str">
        <f aca="false">IF(B37="","",IFERROR(INDEX('Club et adhérents'!$A$17:$A$36,MATCH(B37,LISTE_ADH,0)),""))</f>
        <v/>
      </c>
      <c r="F37" s="41" t="str">
        <f aca="false">IF(C37="","",INDEX(Tarifs!$E$4:$E$30,MATCH(C37,LISTE_SUPPORTS,0)))</f>
        <v/>
      </c>
      <c r="G37" s="47" t="str">
        <f aca="false">IF(C37="","",IF(INDEX(Tarifs!$F$4:$F$30,MATCH(C37,LISTE_SUPPORTS,0))="","",INDEX(Tarifs!$F$4:$F$30,MATCH(C37,LISTE_SUPPORTS,0))))</f>
        <v/>
      </c>
      <c r="H37" s="48" t="str">
        <f aca="false">IF(L37="","",INDEX(Calculs!$D$4:$D$15,MATCH(L37,Calculs!$A$4:$A$15,0)))</f>
        <v/>
      </c>
      <c r="I37" s="47" t="str">
        <f aca="false">IF(OR(G37="",H37=""),"",ROUND(G37*(1-H37),2))</f>
        <v/>
      </c>
      <c r="J37" s="47" t="str">
        <f aca="false">IF(OR(I37="",D37=""),"",ROUND(D37*I37*(1-Offre!$B$9),2))</f>
        <v/>
      </c>
      <c r="K37" s="41" t="str">
        <f aca="false">IF(AND(B37="",C37="",D37=""),"",IF(B37="","Choisissez l'adhérent",IF(E37="","Adhérent inconnu",IF(C37="","Choisissez le support",IF(OR(D37="",D37&lt;=0),"Indiquez la quantité",IF(G37="","Prix à compléter par LineaPix","OK"))))))</f>
        <v/>
      </c>
      <c r="L37" s="41" t="str">
        <f aca="false">IF(C37="","",INDEX(Tarifs!$C$4:$C$30,MATCH(C37,LISTE_SUPPORTS,0)))</f>
        <v/>
      </c>
      <c r="M37" s="48" t="str">
        <f aca="false">IF(OR(E37="",L37=""),"",INDEX(Calculs!$B$42:$M$61,MATCH(E37,Calculs!$A$42:$A$61,0),MATCH(L37,Calculs!$B$41:$M$41,0)))</f>
        <v/>
      </c>
      <c r="N37" s="47" t="str">
        <f aca="false">IF(OR(J37="",M37=""),"",ROUND(D37*ROUND(G37*(1-M37),2)*(1-Offre!$B$9),2))</f>
        <v/>
      </c>
      <c r="O37" s="49" t="n">
        <f aca="false">IF(OR(C37="",D37=""),0,D37*INDEX(Tarifs!$G$4:$G$30,MATCH(C37,LISTE_SUPPORTS,0)))</f>
        <v>0</v>
      </c>
    </row>
    <row r="38" customFormat="false" ht="15" hidden="false" customHeight="false" outlineLevel="0" collapsed="false">
      <c r="A38" s="44" t="n">
        <v>33</v>
      </c>
      <c r="B38" s="35"/>
      <c r="C38" s="35"/>
      <c r="D38" s="45"/>
      <c r="E38" s="46" t="str">
        <f aca="false">IF(B38="","",IFERROR(INDEX('Club et adhérents'!$A$17:$A$36,MATCH(B38,LISTE_ADH,0)),""))</f>
        <v/>
      </c>
      <c r="F38" s="41" t="str">
        <f aca="false">IF(C38="","",INDEX(Tarifs!$E$4:$E$30,MATCH(C38,LISTE_SUPPORTS,0)))</f>
        <v/>
      </c>
      <c r="G38" s="47" t="str">
        <f aca="false">IF(C38="","",IF(INDEX(Tarifs!$F$4:$F$30,MATCH(C38,LISTE_SUPPORTS,0))="","",INDEX(Tarifs!$F$4:$F$30,MATCH(C38,LISTE_SUPPORTS,0))))</f>
        <v/>
      </c>
      <c r="H38" s="48" t="str">
        <f aca="false">IF(L38="","",INDEX(Calculs!$D$4:$D$15,MATCH(L38,Calculs!$A$4:$A$15,0)))</f>
        <v/>
      </c>
      <c r="I38" s="47" t="str">
        <f aca="false">IF(OR(G38="",H38=""),"",ROUND(G38*(1-H38),2))</f>
        <v/>
      </c>
      <c r="J38" s="47" t="str">
        <f aca="false">IF(OR(I38="",D38=""),"",ROUND(D38*I38*(1-Offre!$B$9),2))</f>
        <v/>
      </c>
      <c r="K38" s="41" t="str">
        <f aca="false">IF(AND(B38="",C38="",D38=""),"",IF(B38="","Choisissez l'adhérent",IF(E38="","Adhérent inconnu",IF(C38="","Choisissez le support",IF(OR(D38="",D38&lt;=0),"Indiquez la quantité",IF(G38="","Prix à compléter par LineaPix","OK"))))))</f>
        <v/>
      </c>
      <c r="L38" s="41" t="str">
        <f aca="false">IF(C38="","",INDEX(Tarifs!$C$4:$C$30,MATCH(C38,LISTE_SUPPORTS,0)))</f>
        <v/>
      </c>
      <c r="M38" s="48" t="str">
        <f aca="false">IF(OR(E38="",L38=""),"",INDEX(Calculs!$B$42:$M$61,MATCH(E38,Calculs!$A$42:$A$61,0),MATCH(L38,Calculs!$B$41:$M$41,0)))</f>
        <v/>
      </c>
      <c r="N38" s="47" t="str">
        <f aca="false">IF(OR(J38="",M38=""),"",ROUND(D38*ROUND(G38*(1-M38),2)*(1-Offre!$B$9),2))</f>
        <v/>
      </c>
      <c r="O38" s="49" t="n">
        <f aca="false">IF(OR(C38="",D38=""),0,D38*INDEX(Tarifs!$G$4:$G$30,MATCH(C38,LISTE_SUPPORTS,0)))</f>
        <v>0</v>
      </c>
    </row>
    <row r="39" customFormat="false" ht="15" hidden="false" customHeight="false" outlineLevel="0" collapsed="false">
      <c r="A39" s="44" t="n">
        <v>34</v>
      </c>
      <c r="B39" s="35"/>
      <c r="C39" s="35"/>
      <c r="D39" s="45"/>
      <c r="E39" s="46" t="str">
        <f aca="false">IF(B39="","",IFERROR(INDEX('Club et adhérents'!$A$17:$A$36,MATCH(B39,LISTE_ADH,0)),""))</f>
        <v/>
      </c>
      <c r="F39" s="41" t="str">
        <f aca="false">IF(C39="","",INDEX(Tarifs!$E$4:$E$30,MATCH(C39,LISTE_SUPPORTS,0)))</f>
        <v/>
      </c>
      <c r="G39" s="47" t="str">
        <f aca="false">IF(C39="","",IF(INDEX(Tarifs!$F$4:$F$30,MATCH(C39,LISTE_SUPPORTS,0))="","",INDEX(Tarifs!$F$4:$F$30,MATCH(C39,LISTE_SUPPORTS,0))))</f>
        <v/>
      </c>
      <c r="H39" s="48" t="str">
        <f aca="false">IF(L39="","",INDEX(Calculs!$D$4:$D$15,MATCH(L39,Calculs!$A$4:$A$15,0)))</f>
        <v/>
      </c>
      <c r="I39" s="47" t="str">
        <f aca="false">IF(OR(G39="",H39=""),"",ROUND(G39*(1-H39),2))</f>
        <v/>
      </c>
      <c r="J39" s="47" t="str">
        <f aca="false">IF(OR(I39="",D39=""),"",ROUND(D39*I39*(1-Offre!$B$9),2))</f>
        <v/>
      </c>
      <c r="K39" s="41" t="str">
        <f aca="false">IF(AND(B39="",C39="",D39=""),"",IF(B39="","Choisissez l'adhérent",IF(E39="","Adhérent inconnu",IF(C39="","Choisissez le support",IF(OR(D39="",D39&lt;=0),"Indiquez la quantité",IF(G39="","Prix à compléter par LineaPix","OK"))))))</f>
        <v/>
      </c>
      <c r="L39" s="41" t="str">
        <f aca="false">IF(C39="","",INDEX(Tarifs!$C$4:$C$30,MATCH(C39,LISTE_SUPPORTS,0)))</f>
        <v/>
      </c>
      <c r="M39" s="48" t="str">
        <f aca="false">IF(OR(E39="",L39=""),"",INDEX(Calculs!$B$42:$M$61,MATCH(E39,Calculs!$A$42:$A$61,0),MATCH(L39,Calculs!$B$41:$M$41,0)))</f>
        <v/>
      </c>
      <c r="N39" s="47" t="str">
        <f aca="false">IF(OR(J39="",M39=""),"",ROUND(D39*ROUND(G39*(1-M39),2)*(1-Offre!$B$9),2))</f>
        <v/>
      </c>
      <c r="O39" s="49" t="n">
        <f aca="false">IF(OR(C39="",D39=""),0,D39*INDEX(Tarifs!$G$4:$G$30,MATCH(C39,LISTE_SUPPORTS,0)))</f>
        <v>0</v>
      </c>
    </row>
    <row r="40" customFormat="false" ht="15" hidden="false" customHeight="false" outlineLevel="0" collapsed="false">
      <c r="A40" s="44" t="n">
        <v>35</v>
      </c>
      <c r="B40" s="35"/>
      <c r="C40" s="35"/>
      <c r="D40" s="45"/>
      <c r="E40" s="46" t="str">
        <f aca="false">IF(B40="","",IFERROR(INDEX('Club et adhérents'!$A$17:$A$36,MATCH(B40,LISTE_ADH,0)),""))</f>
        <v/>
      </c>
      <c r="F40" s="41" t="str">
        <f aca="false">IF(C40="","",INDEX(Tarifs!$E$4:$E$30,MATCH(C40,LISTE_SUPPORTS,0)))</f>
        <v/>
      </c>
      <c r="G40" s="47" t="str">
        <f aca="false">IF(C40="","",IF(INDEX(Tarifs!$F$4:$F$30,MATCH(C40,LISTE_SUPPORTS,0))="","",INDEX(Tarifs!$F$4:$F$30,MATCH(C40,LISTE_SUPPORTS,0))))</f>
        <v/>
      </c>
      <c r="H40" s="48" t="str">
        <f aca="false">IF(L40="","",INDEX(Calculs!$D$4:$D$15,MATCH(L40,Calculs!$A$4:$A$15,0)))</f>
        <v/>
      </c>
      <c r="I40" s="47" t="str">
        <f aca="false">IF(OR(G40="",H40=""),"",ROUND(G40*(1-H40),2))</f>
        <v/>
      </c>
      <c r="J40" s="47" t="str">
        <f aca="false">IF(OR(I40="",D40=""),"",ROUND(D40*I40*(1-Offre!$B$9),2))</f>
        <v/>
      </c>
      <c r="K40" s="41" t="str">
        <f aca="false">IF(AND(B40="",C40="",D40=""),"",IF(B40="","Choisissez l'adhérent",IF(E40="","Adhérent inconnu",IF(C40="","Choisissez le support",IF(OR(D40="",D40&lt;=0),"Indiquez la quantité",IF(G40="","Prix à compléter par LineaPix","OK"))))))</f>
        <v/>
      </c>
      <c r="L40" s="41" t="str">
        <f aca="false">IF(C40="","",INDEX(Tarifs!$C$4:$C$30,MATCH(C40,LISTE_SUPPORTS,0)))</f>
        <v/>
      </c>
      <c r="M40" s="48" t="str">
        <f aca="false">IF(OR(E40="",L40=""),"",INDEX(Calculs!$B$42:$M$61,MATCH(E40,Calculs!$A$42:$A$61,0),MATCH(L40,Calculs!$B$41:$M$41,0)))</f>
        <v/>
      </c>
      <c r="N40" s="47" t="str">
        <f aca="false">IF(OR(J40="",M40=""),"",ROUND(D40*ROUND(G40*(1-M40),2)*(1-Offre!$B$9),2))</f>
        <v/>
      </c>
      <c r="O40" s="49" t="n">
        <f aca="false">IF(OR(C40="",D40=""),0,D40*INDEX(Tarifs!$G$4:$G$30,MATCH(C40,LISTE_SUPPORTS,0)))</f>
        <v>0</v>
      </c>
    </row>
    <row r="41" customFormat="false" ht="15" hidden="false" customHeight="false" outlineLevel="0" collapsed="false">
      <c r="A41" s="44" t="n">
        <v>36</v>
      </c>
      <c r="B41" s="35"/>
      <c r="C41" s="35"/>
      <c r="D41" s="45"/>
      <c r="E41" s="46" t="str">
        <f aca="false">IF(B41="","",IFERROR(INDEX('Club et adhérents'!$A$17:$A$36,MATCH(B41,LISTE_ADH,0)),""))</f>
        <v/>
      </c>
      <c r="F41" s="41" t="str">
        <f aca="false">IF(C41="","",INDEX(Tarifs!$E$4:$E$30,MATCH(C41,LISTE_SUPPORTS,0)))</f>
        <v/>
      </c>
      <c r="G41" s="47" t="str">
        <f aca="false">IF(C41="","",IF(INDEX(Tarifs!$F$4:$F$30,MATCH(C41,LISTE_SUPPORTS,0))="","",INDEX(Tarifs!$F$4:$F$30,MATCH(C41,LISTE_SUPPORTS,0))))</f>
        <v/>
      </c>
      <c r="H41" s="48" t="str">
        <f aca="false">IF(L41="","",INDEX(Calculs!$D$4:$D$15,MATCH(L41,Calculs!$A$4:$A$15,0)))</f>
        <v/>
      </c>
      <c r="I41" s="47" t="str">
        <f aca="false">IF(OR(G41="",H41=""),"",ROUND(G41*(1-H41),2))</f>
        <v/>
      </c>
      <c r="J41" s="47" t="str">
        <f aca="false">IF(OR(I41="",D41=""),"",ROUND(D41*I41*(1-Offre!$B$9),2))</f>
        <v/>
      </c>
      <c r="K41" s="41" t="str">
        <f aca="false">IF(AND(B41="",C41="",D41=""),"",IF(B41="","Choisissez l'adhérent",IF(E41="","Adhérent inconnu",IF(C41="","Choisissez le support",IF(OR(D41="",D41&lt;=0),"Indiquez la quantité",IF(G41="","Prix à compléter par LineaPix","OK"))))))</f>
        <v/>
      </c>
      <c r="L41" s="41" t="str">
        <f aca="false">IF(C41="","",INDEX(Tarifs!$C$4:$C$30,MATCH(C41,LISTE_SUPPORTS,0)))</f>
        <v/>
      </c>
      <c r="M41" s="48" t="str">
        <f aca="false">IF(OR(E41="",L41=""),"",INDEX(Calculs!$B$42:$M$61,MATCH(E41,Calculs!$A$42:$A$61,0),MATCH(L41,Calculs!$B$41:$M$41,0)))</f>
        <v/>
      </c>
      <c r="N41" s="47" t="str">
        <f aca="false">IF(OR(J41="",M41=""),"",ROUND(D41*ROUND(G41*(1-M41),2)*(1-Offre!$B$9),2))</f>
        <v/>
      </c>
      <c r="O41" s="49" t="n">
        <f aca="false">IF(OR(C41="",D41=""),0,D41*INDEX(Tarifs!$G$4:$G$30,MATCH(C41,LISTE_SUPPORTS,0)))</f>
        <v>0</v>
      </c>
    </row>
    <row r="42" customFormat="false" ht="15" hidden="false" customHeight="false" outlineLevel="0" collapsed="false">
      <c r="A42" s="44" t="n">
        <v>37</v>
      </c>
      <c r="B42" s="35"/>
      <c r="C42" s="35"/>
      <c r="D42" s="45"/>
      <c r="E42" s="46" t="str">
        <f aca="false">IF(B42="","",IFERROR(INDEX('Club et adhérents'!$A$17:$A$36,MATCH(B42,LISTE_ADH,0)),""))</f>
        <v/>
      </c>
      <c r="F42" s="41" t="str">
        <f aca="false">IF(C42="","",INDEX(Tarifs!$E$4:$E$30,MATCH(C42,LISTE_SUPPORTS,0)))</f>
        <v/>
      </c>
      <c r="G42" s="47" t="str">
        <f aca="false">IF(C42="","",IF(INDEX(Tarifs!$F$4:$F$30,MATCH(C42,LISTE_SUPPORTS,0))="","",INDEX(Tarifs!$F$4:$F$30,MATCH(C42,LISTE_SUPPORTS,0))))</f>
        <v/>
      </c>
      <c r="H42" s="48" t="str">
        <f aca="false">IF(L42="","",INDEX(Calculs!$D$4:$D$15,MATCH(L42,Calculs!$A$4:$A$15,0)))</f>
        <v/>
      </c>
      <c r="I42" s="47" t="str">
        <f aca="false">IF(OR(G42="",H42=""),"",ROUND(G42*(1-H42),2))</f>
        <v/>
      </c>
      <c r="J42" s="47" t="str">
        <f aca="false">IF(OR(I42="",D42=""),"",ROUND(D42*I42*(1-Offre!$B$9),2))</f>
        <v/>
      </c>
      <c r="K42" s="41" t="str">
        <f aca="false">IF(AND(B42="",C42="",D42=""),"",IF(B42="","Choisissez l'adhérent",IF(E42="","Adhérent inconnu",IF(C42="","Choisissez le support",IF(OR(D42="",D42&lt;=0),"Indiquez la quantité",IF(G42="","Prix à compléter par LineaPix","OK"))))))</f>
        <v/>
      </c>
      <c r="L42" s="41" t="str">
        <f aca="false">IF(C42="","",INDEX(Tarifs!$C$4:$C$30,MATCH(C42,LISTE_SUPPORTS,0)))</f>
        <v/>
      </c>
      <c r="M42" s="48" t="str">
        <f aca="false">IF(OR(E42="",L42=""),"",INDEX(Calculs!$B$42:$M$61,MATCH(E42,Calculs!$A$42:$A$61,0),MATCH(L42,Calculs!$B$41:$M$41,0)))</f>
        <v/>
      </c>
      <c r="N42" s="47" t="str">
        <f aca="false">IF(OR(J42="",M42=""),"",ROUND(D42*ROUND(G42*(1-M42),2)*(1-Offre!$B$9),2))</f>
        <v/>
      </c>
      <c r="O42" s="49" t="n">
        <f aca="false">IF(OR(C42="",D42=""),0,D42*INDEX(Tarifs!$G$4:$G$30,MATCH(C42,LISTE_SUPPORTS,0)))</f>
        <v>0</v>
      </c>
    </row>
    <row r="43" customFormat="false" ht="15" hidden="false" customHeight="false" outlineLevel="0" collapsed="false">
      <c r="A43" s="44" t="n">
        <v>38</v>
      </c>
      <c r="B43" s="35"/>
      <c r="C43" s="35"/>
      <c r="D43" s="45"/>
      <c r="E43" s="46" t="str">
        <f aca="false">IF(B43="","",IFERROR(INDEX('Club et adhérents'!$A$17:$A$36,MATCH(B43,LISTE_ADH,0)),""))</f>
        <v/>
      </c>
      <c r="F43" s="41" t="str">
        <f aca="false">IF(C43="","",INDEX(Tarifs!$E$4:$E$30,MATCH(C43,LISTE_SUPPORTS,0)))</f>
        <v/>
      </c>
      <c r="G43" s="47" t="str">
        <f aca="false">IF(C43="","",IF(INDEX(Tarifs!$F$4:$F$30,MATCH(C43,LISTE_SUPPORTS,0))="","",INDEX(Tarifs!$F$4:$F$30,MATCH(C43,LISTE_SUPPORTS,0))))</f>
        <v/>
      </c>
      <c r="H43" s="48" t="str">
        <f aca="false">IF(L43="","",INDEX(Calculs!$D$4:$D$15,MATCH(L43,Calculs!$A$4:$A$15,0)))</f>
        <v/>
      </c>
      <c r="I43" s="47" t="str">
        <f aca="false">IF(OR(G43="",H43=""),"",ROUND(G43*(1-H43),2))</f>
        <v/>
      </c>
      <c r="J43" s="47" t="str">
        <f aca="false">IF(OR(I43="",D43=""),"",ROUND(D43*I43*(1-Offre!$B$9),2))</f>
        <v/>
      </c>
      <c r="K43" s="41" t="str">
        <f aca="false">IF(AND(B43="",C43="",D43=""),"",IF(B43="","Choisissez l'adhérent",IF(E43="","Adhérent inconnu",IF(C43="","Choisissez le support",IF(OR(D43="",D43&lt;=0),"Indiquez la quantité",IF(G43="","Prix à compléter par LineaPix","OK"))))))</f>
        <v/>
      </c>
      <c r="L43" s="41" t="str">
        <f aca="false">IF(C43="","",INDEX(Tarifs!$C$4:$C$30,MATCH(C43,LISTE_SUPPORTS,0)))</f>
        <v/>
      </c>
      <c r="M43" s="48" t="str">
        <f aca="false">IF(OR(E43="",L43=""),"",INDEX(Calculs!$B$42:$M$61,MATCH(E43,Calculs!$A$42:$A$61,0),MATCH(L43,Calculs!$B$41:$M$41,0)))</f>
        <v/>
      </c>
      <c r="N43" s="47" t="str">
        <f aca="false">IF(OR(J43="",M43=""),"",ROUND(D43*ROUND(G43*(1-M43),2)*(1-Offre!$B$9),2))</f>
        <v/>
      </c>
      <c r="O43" s="49" t="n">
        <f aca="false">IF(OR(C43="",D43=""),0,D43*INDEX(Tarifs!$G$4:$G$30,MATCH(C43,LISTE_SUPPORTS,0)))</f>
        <v>0</v>
      </c>
    </row>
    <row r="44" customFormat="false" ht="15" hidden="false" customHeight="false" outlineLevel="0" collapsed="false">
      <c r="A44" s="44" t="n">
        <v>39</v>
      </c>
      <c r="B44" s="35"/>
      <c r="C44" s="35"/>
      <c r="D44" s="45"/>
      <c r="E44" s="46" t="str">
        <f aca="false">IF(B44="","",IFERROR(INDEX('Club et adhérents'!$A$17:$A$36,MATCH(B44,LISTE_ADH,0)),""))</f>
        <v/>
      </c>
      <c r="F44" s="41" t="str">
        <f aca="false">IF(C44="","",INDEX(Tarifs!$E$4:$E$30,MATCH(C44,LISTE_SUPPORTS,0)))</f>
        <v/>
      </c>
      <c r="G44" s="47" t="str">
        <f aca="false">IF(C44="","",IF(INDEX(Tarifs!$F$4:$F$30,MATCH(C44,LISTE_SUPPORTS,0))="","",INDEX(Tarifs!$F$4:$F$30,MATCH(C44,LISTE_SUPPORTS,0))))</f>
        <v/>
      </c>
      <c r="H44" s="48" t="str">
        <f aca="false">IF(L44="","",INDEX(Calculs!$D$4:$D$15,MATCH(L44,Calculs!$A$4:$A$15,0)))</f>
        <v/>
      </c>
      <c r="I44" s="47" t="str">
        <f aca="false">IF(OR(G44="",H44=""),"",ROUND(G44*(1-H44),2))</f>
        <v/>
      </c>
      <c r="J44" s="47" t="str">
        <f aca="false">IF(OR(I44="",D44=""),"",ROUND(D44*I44*(1-Offre!$B$9),2))</f>
        <v/>
      </c>
      <c r="K44" s="41" t="str">
        <f aca="false">IF(AND(B44="",C44="",D44=""),"",IF(B44="","Choisissez l'adhérent",IF(E44="","Adhérent inconnu",IF(C44="","Choisissez le support",IF(OR(D44="",D44&lt;=0),"Indiquez la quantité",IF(G44="","Prix à compléter par LineaPix","OK"))))))</f>
        <v/>
      </c>
      <c r="L44" s="41" t="str">
        <f aca="false">IF(C44="","",INDEX(Tarifs!$C$4:$C$30,MATCH(C44,LISTE_SUPPORTS,0)))</f>
        <v/>
      </c>
      <c r="M44" s="48" t="str">
        <f aca="false">IF(OR(E44="",L44=""),"",INDEX(Calculs!$B$42:$M$61,MATCH(E44,Calculs!$A$42:$A$61,0),MATCH(L44,Calculs!$B$41:$M$41,0)))</f>
        <v/>
      </c>
      <c r="N44" s="47" t="str">
        <f aca="false">IF(OR(J44="",M44=""),"",ROUND(D44*ROUND(G44*(1-M44),2)*(1-Offre!$B$9),2))</f>
        <v/>
      </c>
      <c r="O44" s="49" t="n">
        <f aca="false">IF(OR(C44="",D44=""),0,D44*INDEX(Tarifs!$G$4:$G$30,MATCH(C44,LISTE_SUPPORTS,0)))</f>
        <v>0</v>
      </c>
    </row>
    <row r="45" customFormat="false" ht="15" hidden="false" customHeight="false" outlineLevel="0" collapsed="false">
      <c r="A45" s="44" t="n">
        <v>40</v>
      </c>
      <c r="B45" s="35"/>
      <c r="C45" s="35"/>
      <c r="D45" s="45"/>
      <c r="E45" s="46" t="str">
        <f aca="false">IF(B45="","",IFERROR(INDEX('Club et adhérents'!$A$17:$A$36,MATCH(B45,LISTE_ADH,0)),""))</f>
        <v/>
      </c>
      <c r="F45" s="41" t="str">
        <f aca="false">IF(C45="","",INDEX(Tarifs!$E$4:$E$30,MATCH(C45,LISTE_SUPPORTS,0)))</f>
        <v/>
      </c>
      <c r="G45" s="47" t="str">
        <f aca="false">IF(C45="","",IF(INDEX(Tarifs!$F$4:$F$30,MATCH(C45,LISTE_SUPPORTS,0))="","",INDEX(Tarifs!$F$4:$F$30,MATCH(C45,LISTE_SUPPORTS,0))))</f>
        <v/>
      </c>
      <c r="H45" s="48" t="str">
        <f aca="false">IF(L45="","",INDEX(Calculs!$D$4:$D$15,MATCH(L45,Calculs!$A$4:$A$15,0)))</f>
        <v/>
      </c>
      <c r="I45" s="47" t="str">
        <f aca="false">IF(OR(G45="",H45=""),"",ROUND(G45*(1-H45),2))</f>
        <v/>
      </c>
      <c r="J45" s="47" t="str">
        <f aca="false">IF(OR(I45="",D45=""),"",ROUND(D45*I45*(1-Offre!$B$9),2))</f>
        <v/>
      </c>
      <c r="K45" s="41" t="str">
        <f aca="false">IF(AND(B45="",C45="",D45=""),"",IF(B45="","Choisissez l'adhérent",IF(E45="","Adhérent inconnu",IF(C45="","Choisissez le support",IF(OR(D45="",D45&lt;=0),"Indiquez la quantité",IF(G45="","Prix à compléter par LineaPix","OK"))))))</f>
        <v/>
      </c>
      <c r="L45" s="41" t="str">
        <f aca="false">IF(C45="","",INDEX(Tarifs!$C$4:$C$30,MATCH(C45,LISTE_SUPPORTS,0)))</f>
        <v/>
      </c>
      <c r="M45" s="48" t="str">
        <f aca="false">IF(OR(E45="",L45=""),"",INDEX(Calculs!$B$42:$M$61,MATCH(E45,Calculs!$A$42:$A$61,0),MATCH(L45,Calculs!$B$41:$M$41,0)))</f>
        <v/>
      </c>
      <c r="N45" s="47" t="str">
        <f aca="false">IF(OR(J45="",M45=""),"",ROUND(D45*ROUND(G45*(1-M45),2)*(1-Offre!$B$9),2))</f>
        <v/>
      </c>
      <c r="O45" s="49" t="n">
        <f aca="false">IF(OR(C45="",D45=""),0,D45*INDEX(Tarifs!$G$4:$G$30,MATCH(C45,LISTE_SUPPORTS,0)))</f>
        <v>0</v>
      </c>
    </row>
    <row r="46" customFormat="false" ht="15" hidden="false" customHeight="false" outlineLevel="0" collapsed="false">
      <c r="A46" s="44" t="n">
        <v>41</v>
      </c>
      <c r="B46" s="35"/>
      <c r="C46" s="35"/>
      <c r="D46" s="45"/>
      <c r="E46" s="46" t="str">
        <f aca="false">IF(B46="","",IFERROR(INDEX('Club et adhérents'!$A$17:$A$36,MATCH(B46,LISTE_ADH,0)),""))</f>
        <v/>
      </c>
      <c r="F46" s="41" t="str">
        <f aca="false">IF(C46="","",INDEX(Tarifs!$E$4:$E$30,MATCH(C46,LISTE_SUPPORTS,0)))</f>
        <v/>
      </c>
      <c r="G46" s="47" t="str">
        <f aca="false">IF(C46="","",IF(INDEX(Tarifs!$F$4:$F$30,MATCH(C46,LISTE_SUPPORTS,0))="","",INDEX(Tarifs!$F$4:$F$30,MATCH(C46,LISTE_SUPPORTS,0))))</f>
        <v/>
      </c>
      <c r="H46" s="48" t="str">
        <f aca="false">IF(L46="","",INDEX(Calculs!$D$4:$D$15,MATCH(L46,Calculs!$A$4:$A$15,0)))</f>
        <v/>
      </c>
      <c r="I46" s="47" t="str">
        <f aca="false">IF(OR(G46="",H46=""),"",ROUND(G46*(1-H46),2))</f>
        <v/>
      </c>
      <c r="J46" s="47" t="str">
        <f aca="false">IF(OR(I46="",D46=""),"",ROUND(D46*I46*(1-Offre!$B$9),2))</f>
        <v/>
      </c>
      <c r="K46" s="41" t="str">
        <f aca="false">IF(AND(B46="",C46="",D46=""),"",IF(B46="","Choisissez l'adhérent",IF(E46="","Adhérent inconnu",IF(C46="","Choisissez le support",IF(OR(D46="",D46&lt;=0),"Indiquez la quantité",IF(G46="","Prix à compléter par LineaPix","OK"))))))</f>
        <v/>
      </c>
      <c r="L46" s="41" t="str">
        <f aca="false">IF(C46="","",INDEX(Tarifs!$C$4:$C$30,MATCH(C46,LISTE_SUPPORTS,0)))</f>
        <v/>
      </c>
      <c r="M46" s="48" t="str">
        <f aca="false">IF(OR(E46="",L46=""),"",INDEX(Calculs!$B$42:$M$61,MATCH(E46,Calculs!$A$42:$A$61,0),MATCH(L46,Calculs!$B$41:$M$41,0)))</f>
        <v/>
      </c>
      <c r="N46" s="47" t="str">
        <f aca="false">IF(OR(J46="",M46=""),"",ROUND(D46*ROUND(G46*(1-M46),2)*(1-Offre!$B$9),2))</f>
        <v/>
      </c>
      <c r="O46" s="49" t="n">
        <f aca="false">IF(OR(C46="",D46=""),0,D46*INDEX(Tarifs!$G$4:$G$30,MATCH(C46,LISTE_SUPPORTS,0)))</f>
        <v>0</v>
      </c>
    </row>
    <row r="47" customFormat="false" ht="15" hidden="false" customHeight="false" outlineLevel="0" collapsed="false">
      <c r="A47" s="44" t="n">
        <v>42</v>
      </c>
      <c r="B47" s="35"/>
      <c r="C47" s="35"/>
      <c r="D47" s="45"/>
      <c r="E47" s="46" t="str">
        <f aca="false">IF(B47="","",IFERROR(INDEX('Club et adhérents'!$A$17:$A$36,MATCH(B47,LISTE_ADH,0)),""))</f>
        <v/>
      </c>
      <c r="F47" s="41" t="str">
        <f aca="false">IF(C47="","",INDEX(Tarifs!$E$4:$E$30,MATCH(C47,LISTE_SUPPORTS,0)))</f>
        <v/>
      </c>
      <c r="G47" s="47" t="str">
        <f aca="false">IF(C47="","",IF(INDEX(Tarifs!$F$4:$F$30,MATCH(C47,LISTE_SUPPORTS,0))="","",INDEX(Tarifs!$F$4:$F$30,MATCH(C47,LISTE_SUPPORTS,0))))</f>
        <v/>
      </c>
      <c r="H47" s="48" t="str">
        <f aca="false">IF(L47="","",INDEX(Calculs!$D$4:$D$15,MATCH(L47,Calculs!$A$4:$A$15,0)))</f>
        <v/>
      </c>
      <c r="I47" s="47" t="str">
        <f aca="false">IF(OR(G47="",H47=""),"",ROUND(G47*(1-H47),2))</f>
        <v/>
      </c>
      <c r="J47" s="47" t="str">
        <f aca="false">IF(OR(I47="",D47=""),"",ROUND(D47*I47*(1-Offre!$B$9),2))</f>
        <v/>
      </c>
      <c r="K47" s="41" t="str">
        <f aca="false">IF(AND(B47="",C47="",D47=""),"",IF(B47="","Choisissez l'adhérent",IF(E47="","Adhérent inconnu",IF(C47="","Choisissez le support",IF(OR(D47="",D47&lt;=0),"Indiquez la quantité",IF(G47="","Prix à compléter par LineaPix","OK"))))))</f>
        <v/>
      </c>
      <c r="L47" s="41" t="str">
        <f aca="false">IF(C47="","",INDEX(Tarifs!$C$4:$C$30,MATCH(C47,LISTE_SUPPORTS,0)))</f>
        <v/>
      </c>
      <c r="M47" s="48" t="str">
        <f aca="false">IF(OR(E47="",L47=""),"",INDEX(Calculs!$B$42:$M$61,MATCH(E47,Calculs!$A$42:$A$61,0),MATCH(L47,Calculs!$B$41:$M$41,0)))</f>
        <v/>
      </c>
      <c r="N47" s="47" t="str">
        <f aca="false">IF(OR(J47="",M47=""),"",ROUND(D47*ROUND(G47*(1-M47),2)*(1-Offre!$B$9),2))</f>
        <v/>
      </c>
      <c r="O47" s="49" t="n">
        <f aca="false">IF(OR(C47="",D47=""),0,D47*INDEX(Tarifs!$G$4:$G$30,MATCH(C47,LISTE_SUPPORTS,0)))</f>
        <v>0</v>
      </c>
    </row>
    <row r="48" customFormat="false" ht="15" hidden="false" customHeight="false" outlineLevel="0" collapsed="false">
      <c r="A48" s="44" t="n">
        <v>43</v>
      </c>
      <c r="B48" s="35"/>
      <c r="C48" s="35"/>
      <c r="D48" s="45"/>
      <c r="E48" s="46" t="str">
        <f aca="false">IF(B48="","",IFERROR(INDEX('Club et adhérents'!$A$17:$A$36,MATCH(B48,LISTE_ADH,0)),""))</f>
        <v/>
      </c>
      <c r="F48" s="41" t="str">
        <f aca="false">IF(C48="","",INDEX(Tarifs!$E$4:$E$30,MATCH(C48,LISTE_SUPPORTS,0)))</f>
        <v/>
      </c>
      <c r="G48" s="47" t="str">
        <f aca="false">IF(C48="","",IF(INDEX(Tarifs!$F$4:$F$30,MATCH(C48,LISTE_SUPPORTS,0))="","",INDEX(Tarifs!$F$4:$F$30,MATCH(C48,LISTE_SUPPORTS,0))))</f>
        <v/>
      </c>
      <c r="H48" s="48" t="str">
        <f aca="false">IF(L48="","",INDEX(Calculs!$D$4:$D$15,MATCH(L48,Calculs!$A$4:$A$15,0)))</f>
        <v/>
      </c>
      <c r="I48" s="47" t="str">
        <f aca="false">IF(OR(G48="",H48=""),"",ROUND(G48*(1-H48),2))</f>
        <v/>
      </c>
      <c r="J48" s="47" t="str">
        <f aca="false">IF(OR(I48="",D48=""),"",ROUND(D48*I48*(1-Offre!$B$9),2))</f>
        <v/>
      </c>
      <c r="K48" s="41" t="str">
        <f aca="false">IF(AND(B48="",C48="",D48=""),"",IF(B48="","Choisissez l'adhérent",IF(E48="","Adhérent inconnu",IF(C48="","Choisissez le support",IF(OR(D48="",D48&lt;=0),"Indiquez la quantité",IF(G48="","Prix à compléter par LineaPix","OK"))))))</f>
        <v/>
      </c>
      <c r="L48" s="41" t="str">
        <f aca="false">IF(C48="","",INDEX(Tarifs!$C$4:$C$30,MATCH(C48,LISTE_SUPPORTS,0)))</f>
        <v/>
      </c>
      <c r="M48" s="48" t="str">
        <f aca="false">IF(OR(E48="",L48=""),"",INDEX(Calculs!$B$42:$M$61,MATCH(E48,Calculs!$A$42:$A$61,0),MATCH(L48,Calculs!$B$41:$M$41,0)))</f>
        <v/>
      </c>
      <c r="N48" s="47" t="str">
        <f aca="false">IF(OR(J48="",M48=""),"",ROUND(D48*ROUND(G48*(1-M48),2)*(1-Offre!$B$9),2))</f>
        <v/>
      </c>
      <c r="O48" s="49" t="n">
        <f aca="false">IF(OR(C48="",D48=""),0,D48*INDEX(Tarifs!$G$4:$G$30,MATCH(C48,LISTE_SUPPORTS,0)))</f>
        <v>0</v>
      </c>
    </row>
    <row r="49" customFormat="false" ht="15" hidden="false" customHeight="false" outlineLevel="0" collapsed="false">
      <c r="A49" s="44" t="n">
        <v>44</v>
      </c>
      <c r="B49" s="35"/>
      <c r="C49" s="35"/>
      <c r="D49" s="45"/>
      <c r="E49" s="46" t="str">
        <f aca="false">IF(B49="","",IFERROR(INDEX('Club et adhérents'!$A$17:$A$36,MATCH(B49,LISTE_ADH,0)),""))</f>
        <v/>
      </c>
      <c r="F49" s="41" t="str">
        <f aca="false">IF(C49="","",INDEX(Tarifs!$E$4:$E$30,MATCH(C49,LISTE_SUPPORTS,0)))</f>
        <v/>
      </c>
      <c r="G49" s="47" t="str">
        <f aca="false">IF(C49="","",IF(INDEX(Tarifs!$F$4:$F$30,MATCH(C49,LISTE_SUPPORTS,0))="","",INDEX(Tarifs!$F$4:$F$30,MATCH(C49,LISTE_SUPPORTS,0))))</f>
        <v/>
      </c>
      <c r="H49" s="48" t="str">
        <f aca="false">IF(L49="","",INDEX(Calculs!$D$4:$D$15,MATCH(L49,Calculs!$A$4:$A$15,0)))</f>
        <v/>
      </c>
      <c r="I49" s="47" t="str">
        <f aca="false">IF(OR(G49="",H49=""),"",ROUND(G49*(1-H49),2))</f>
        <v/>
      </c>
      <c r="J49" s="47" t="str">
        <f aca="false">IF(OR(I49="",D49=""),"",ROUND(D49*I49*(1-Offre!$B$9),2))</f>
        <v/>
      </c>
      <c r="K49" s="41" t="str">
        <f aca="false">IF(AND(B49="",C49="",D49=""),"",IF(B49="","Choisissez l'adhérent",IF(E49="","Adhérent inconnu",IF(C49="","Choisissez le support",IF(OR(D49="",D49&lt;=0),"Indiquez la quantité",IF(G49="","Prix à compléter par LineaPix","OK"))))))</f>
        <v/>
      </c>
      <c r="L49" s="41" t="str">
        <f aca="false">IF(C49="","",INDEX(Tarifs!$C$4:$C$30,MATCH(C49,LISTE_SUPPORTS,0)))</f>
        <v/>
      </c>
      <c r="M49" s="48" t="str">
        <f aca="false">IF(OR(E49="",L49=""),"",INDEX(Calculs!$B$42:$M$61,MATCH(E49,Calculs!$A$42:$A$61,0),MATCH(L49,Calculs!$B$41:$M$41,0)))</f>
        <v/>
      </c>
      <c r="N49" s="47" t="str">
        <f aca="false">IF(OR(J49="",M49=""),"",ROUND(D49*ROUND(G49*(1-M49),2)*(1-Offre!$B$9),2))</f>
        <v/>
      </c>
      <c r="O49" s="49" t="n">
        <f aca="false">IF(OR(C49="",D49=""),0,D49*INDEX(Tarifs!$G$4:$G$30,MATCH(C49,LISTE_SUPPORTS,0)))</f>
        <v>0</v>
      </c>
    </row>
    <row r="50" customFormat="false" ht="15" hidden="false" customHeight="false" outlineLevel="0" collapsed="false">
      <c r="A50" s="44" t="n">
        <v>45</v>
      </c>
      <c r="B50" s="35"/>
      <c r="C50" s="35"/>
      <c r="D50" s="45"/>
      <c r="E50" s="46" t="str">
        <f aca="false">IF(B50="","",IFERROR(INDEX('Club et adhérents'!$A$17:$A$36,MATCH(B50,LISTE_ADH,0)),""))</f>
        <v/>
      </c>
      <c r="F50" s="41" t="str">
        <f aca="false">IF(C50="","",INDEX(Tarifs!$E$4:$E$30,MATCH(C50,LISTE_SUPPORTS,0)))</f>
        <v/>
      </c>
      <c r="G50" s="47" t="str">
        <f aca="false">IF(C50="","",IF(INDEX(Tarifs!$F$4:$F$30,MATCH(C50,LISTE_SUPPORTS,0))="","",INDEX(Tarifs!$F$4:$F$30,MATCH(C50,LISTE_SUPPORTS,0))))</f>
        <v/>
      </c>
      <c r="H50" s="48" t="str">
        <f aca="false">IF(L50="","",INDEX(Calculs!$D$4:$D$15,MATCH(L50,Calculs!$A$4:$A$15,0)))</f>
        <v/>
      </c>
      <c r="I50" s="47" t="str">
        <f aca="false">IF(OR(G50="",H50=""),"",ROUND(G50*(1-H50),2))</f>
        <v/>
      </c>
      <c r="J50" s="47" t="str">
        <f aca="false">IF(OR(I50="",D50=""),"",ROUND(D50*I50*(1-Offre!$B$9),2))</f>
        <v/>
      </c>
      <c r="K50" s="41" t="str">
        <f aca="false">IF(AND(B50="",C50="",D50=""),"",IF(B50="","Choisissez l'adhérent",IF(E50="","Adhérent inconnu",IF(C50="","Choisissez le support",IF(OR(D50="",D50&lt;=0),"Indiquez la quantité",IF(G50="","Prix à compléter par LineaPix","OK"))))))</f>
        <v/>
      </c>
      <c r="L50" s="41" t="str">
        <f aca="false">IF(C50="","",INDEX(Tarifs!$C$4:$C$30,MATCH(C50,LISTE_SUPPORTS,0)))</f>
        <v/>
      </c>
      <c r="M50" s="48" t="str">
        <f aca="false">IF(OR(E50="",L50=""),"",INDEX(Calculs!$B$42:$M$61,MATCH(E50,Calculs!$A$42:$A$61,0),MATCH(L50,Calculs!$B$41:$M$41,0)))</f>
        <v/>
      </c>
      <c r="N50" s="47" t="str">
        <f aca="false">IF(OR(J50="",M50=""),"",ROUND(D50*ROUND(G50*(1-M50),2)*(1-Offre!$B$9),2))</f>
        <v/>
      </c>
      <c r="O50" s="49" t="n">
        <f aca="false">IF(OR(C50="",D50=""),0,D50*INDEX(Tarifs!$G$4:$G$30,MATCH(C50,LISTE_SUPPORTS,0)))</f>
        <v>0</v>
      </c>
    </row>
    <row r="51" customFormat="false" ht="15" hidden="false" customHeight="false" outlineLevel="0" collapsed="false">
      <c r="A51" s="44" t="n">
        <v>46</v>
      </c>
      <c r="B51" s="35"/>
      <c r="C51" s="35"/>
      <c r="D51" s="45"/>
      <c r="E51" s="46" t="str">
        <f aca="false">IF(B51="","",IFERROR(INDEX('Club et adhérents'!$A$17:$A$36,MATCH(B51,LISTE_ADH,0)),""))</f>
        <v/>
      </c>
      <c r="F51" s="41" t="str">
        <f aca="false">IF(C51="","",INDEX(Tarifs!$E$4:$E$30,MATCH(C51,LISTE_SUPPORTS,0)))</f>
        <v/>
      </c>
      <c r="G51" s="47" t="str">
        <f aca="false">IF(C51="","",IF(INDEX(Tarifs!$F$4:$F$30,MATCH(C51,LISTE_SUPPORTS,0))="","",INDEX(Tarifs!$F$4:$F$30,MATCH(C51,LISTE_SUPPORTS,0))))</f>
        <v/>
      </c>
      <c r="H51" s="48" t="str">
        <f aca="false">IF(L51="","",INDEX(Calculs!$D$4:$D$15,MATCH(L51,Calculs!$A$4:$A$15,0)))</f>
        <v/>
      </c>
      <c r="I51" s="47" t="str">
        <f aca="false">IF(OR(G51="",H51=""),"",ROUND(G51*(1-H51),2))</f>
        <v/>
      </c>
      <c r="J51" s="47" t="str">
        <f aca="false">IF(OR(I51="",D51=""),"",ROUND(D51*I51*(1-Offre!$B$9),2))</f>
        <v/>
      </c>
      <c r="K51" s="41" t="str">
        <f aca="false">IF(AND(B51="",C51="",D51=""),"",IF(B51="","Choisissez l'adhérent",IF(E51="","Adhérent inconnu",IF(C51="","Choisissez le support",IF(OR(D51="",D51&lt;=0),"Indiquez la quantité",IF(G51="","Prix à compléter par LineaPix","OK"))))))</f>
        <v/>
      </c>
      <c r="L51" s="41" t="str">
        <f aca="false">IF(C51="","",INDEX(Tarifs!$C$4:$C$30,MATCH(C51,LISTE_SUPPORTS,0)))</f>
        <v/>
      </c>
      <c r="M51" s="48" t="str">
        <f aca="false">IF(OR(E51="",L51=""),"",INDEX(Calculs!$B$42:$M$61,MATCH(E51,Calculs!$A$42:$A$61,0),MATCH(L51,Calculs!$B$41:$M$41,0)))</f>
        <v/>
      </c>
      <c r="N51" s="47" t="str">
        <f aca="false">IF(OR(J51="",M51=""),"",ROUND(D51*ROUND(G51*(1-M51),2)*(1-Offre!$B$9),2))</f>
        <v/>
      </c>
      <c r="O51" s="49" t="n">
        <f aca="false">IF(OR(C51="",D51=""),0,D51*INDEX(Tarifs!$G$4:$G$30,MATCH(C51,LISTE_SUPPORTS,0)))</f>
        <v>0</v>
      </c>
    </row>
    <row r="52" customFormat="false" ht="15" hidden="false" customHeight="false" outlineLevel="0" collapsed="false">
      <c r="A52" s="44" t="n">
        <v>47</v>
      </c>
      <c r="B52" s="35"/>
      <c r="C52" s="35"/>
      <c r="D52" s="45"/>
      <c r="E52" s="46" t="str">
        <f aca="false">IF(B52="","",IFERROR(INDEX('Club et adhérents'!$A$17:$A$36,MATCH(B52,LISTE_ADH,0)),""))</f>
        <v/>
      </c>
      <c r="F52" s="41" t="str">
        <f aca="false">IF(C52="","",INDEX(Tarifs!$E$4:$E$30,MATCH(C52,LISTE_SUPPORTS,0)))</f>
        <v/>
      </c>
      <c r="G52" s="47" t="str">
        <f aca="false">IF(C52="","",IF(INDEX(Tarifs!$F$4:$F$30,MATCH(C52,LISTE_SUPPORTS,0))="","",INDEX(Tarifs!$F$4:$F$30,MATCH(C52,LISTE_SUPPORTS,0))))</f>
        <v/>
      </c>
      <c r="H52" s="48" t="str">
        <f aca="false">IF(L52="","",INDEX(Calculs!$D$4:$D$15,MATCH(L52,Calculs!$A$4:$A$15,0)))</f>
        <v/>
      </c>
      <c r="I52" s="47" t="str">
        <f aca="false">IF(OR(G52="",H52=""),"",ROUND(G52*(1-H52),2))</f>
        <v/>
      </c>
      <c r="J52" s="47" t="str">
        <f aca="false">IF(OR(I52="",D52=""),"",ROUND(D52*I52*(1-Offre!$B$9),2))</f>
        <v/>
      </c>
      <c r="K52" s="41" t="str">
        <f aca="false">IF(AND(B52="",C52="",D52=""),"",IF(B52="","Choisissez l'adhérent",IF(E52="","Adhérent inconnu",IF(C52="","Choisissez le support",IF(OR(D52="",D52&lt;=0),"Indiquez la quantité",IF(G52="","Prix à compléter par LineaPix","OK"))))))</f>
        <v/>
      </c>
      <c r="L52" s="41" t="str">
        <f aca="false">IF(C52="","",INDEX(Tarifs!$C$4:$C$30,MATCH(C52,LISTE_SUPPORTS,0)))</f>
        <v/>
      </c>
      <c r="M52" s="48" t="str">
        <f aca="false">IF(OR(E52="",L52=""),"",INDEX(Calculs!$B$42:$M$61,MATCH(E52,Calculs!$A$42:$A$61,0),MATCH(L52,Calculs!$B$41:$M$41,0)))</f>
        <v/>
      </c>
      <c r="N52" s="47" t="str">
        <f aca="false">IF(OR(J52="",M52=""),"",ROUND(D52*ROUND(G52*(1-M52),2)*(1-Offre!$B$9),2))</f>
        <v/>
      </c>
      <c r="O52" s="49" t="n">
        <f aca="false">IF(OR(C52="",D52=""),0,D52*INDEX(Tarifs!$G$4:$G$30,MATCH(C52,LISTE_SUPPORTS,0)))</f>
        <v>0</v>
      </c>
    </row>
    <row r="53" customFormat="false" ht="15" hidden="false" customHeight="false" outlineLevel="0" collapsed="false">
      <c r="A53" s="44" t="n">
        <v>48</v>
      </c>
      <c r="B53" s="35"/>
      <c r="C53" s="35"/>
      <c r="D53" s="45"/>
      <c r="E53" s="46" t="str">
        <f aca="false">IF(B53="","",IFERROR(INDEX('Club et adhérents'!$A$17:$A$36,MATCH(B53,LISTE_ADH,0)),""))</f>
        <v/>
      </c>
      <c r="F53" s="41" t="str">
        <f aca="false">IF(C53="","",INDEX(Tarifs!$E$4:$E$30,MATCH(C53,LISTE_SUPPORTS,0)))</f>
        <v/>
      </c>
      <c r="G53" s="47" t="str">
        <f aca="false">IF(C53="","",IF(INDEX(Tarifs!$F$4:$F$30,MATCH(C53,LISTE_SUPPORTS,0))="","",INDEX(Tarifs!$F$4:$F$30,MATCH(C53,LISTE_SUPPORTS,0))))</f>
        <v/>
      </c>
      <c r="H53" s="48" t="str">
        <f aca="false">IF(L53="","",INDEX(Calculs!$D$4:$D$15,MATCH(L53,Calculs!$A$4:$A$15,0)))</f>
        <v/>
      </c>
      <c r="I53" s="47" t="str">
        <f aca="false">IF(OR(G53="",H53=""),"",ROUND(G53*(1-H53),2))</f>
        <v/>
      </c>
      <c r="J53" s="47" t="str">
        <f aca="false">IF(OR(I53="",D53=""),"",ROUND(D53*I53*(1-Offre!$B$9),2))</f>
        <v/>
      </c>
      <c r="K53" s="41" t="str">
        <f aca="false">IF(AND(B53="",C53="",D53=""),"",IF(B53="","Choisissez l'adhérent",IF(E53="","Adhérent inconnu",IF(C53="","Choisissez le support",IF(OR(D53="",D53&lt;=0),"Indiquez la quantité",IF(G53="","Prix à compléter par LineaPix","OK"))))))</f>
        <v/>
      </c>
      <c r="L53" s="41" t="str">
        <f aca="false">IF(C53="","",INDEX(Tarifs!$C$4:$C$30,MATCH(C53,LISTE_SUPPORTS,0)))</f>
        <v/>
      </c>
      <c r="M53" s="48" t="str">
        <f aca="false">IF(OR(E53="",L53=""),"",INDEX(Calculs!$B$42:$M$61,MATCH(E53,Calculs!$A$42:$A$61,0),MATCH(L53,Calculs!$B$41:$M$41,0)))</f>
        <v/>
      </c>
      <c r="N53" s="47" t="str">
        <f aca="false">IF(OR(J53="",M53=""),"",ROUND(D53*ROUND(G53*(1-M53),2)*(1-Offre!$B$9),2))</f>
        <v/>
      </c>
      <c r="O53" s="49" t="n">
        <f aca="false">IF(OR(C53="",D53=""),0,D53*INDEX(Tarifs!$G$4:$G$30,MATCH(C53,LISTE_SUPPORTS,0)))</f>
        <v>0</v>
      </c>
    </row>
    <row r="54" customFormat="false" ht="15" hidden="false" customHeight="false" outlineLevel="0" collapsed="false">
      <c r="A54" s="44" t="n">
        <v>49</v>
      </c>
      <c r="B54" s="35"/>
      <c r="C54" s="35"/>
      <c r="D54" s="45"/>
      <c r="E54" s="46" t="str">
        <f aca="false">IF(B54="","",IFERROR(INDEX('Club et adhérents'!$A$17:$A$36,MATCH(B54,LISTE_ADH,0)),""))</f>
        <v/>
      </c>
      <c r="F54" s="41" t="str">
        <f aca="false">IF(C54="","",INDEX(Tarifs!$E$4:$E$30,MATCH(C54,LISTE_SUPPORTS,0)))</f>
        <v/>
      </c>
      <c r="G54" s="47" t="str">
        <f aca="false">IF(C54="","",IF(INDEX(Tarifs!$F$4:$F$30,MATCH(C54,LISTE_SUPPORTS,0))="","",INDEX(Tarifs!$F$4:$F$30,MATCH(C54,LISTE_SUPPORTS,0))))</f>
        <v/>
      </c>
      <c r="H54" s="48" t="str">
        <f aca="false">IF(L54="","",INDEX(Calculs!$D$4:$D$15,MATCH(L54,Calculs!$A$4:$A$15,0)))</f>
        <v/>
      </c>
      <c r="I54" s="47" t="str">
        <f aca="false">IF(OR(G54="",H54=""),"",ROUND(G54*(1-H54),2))</f>
        <v/>
      </c>
      <c r="J54" s="47" t="str">
        <f aca="false">IF(OR(I54="",D54=""),"",ROUND(D54*I54*(1-Offre!$B$9),2))</f>
        <v/>
      </c>
      <c r="K54" s="41" t="str">
        <f aca="false">IF(AND(B54="",C54="",D54=""),"",IF(B54="","Choisissez l'adhérent",IF(E54="","Adhérent inconnu",IF(C54="","Choisissez le support",IF(OR(D54="",D54&lt;=0),"Indiquez la quantité",IF(G54="","Prix à compléter par LineaPix","OK"))))))</f>
        <v/>
      </c>
      <c r="L54" s="41" t="str">
        <f aca="false">IF(C54="","",INDEX(Tarifs!$C$4:$C$30,MATCH(C54,LISTE_SUPPORTS,0)))</f>
        <v/>
      </c>
      <c r="M54" s="48" t="str">
        <f aca="false">IF(OR(E54="",L54=""),"",INDEX(Calculs!$B$42:$M$61,MATCH(E54,Calculs!$A$42:$A$61,0),MATCH(L54,Calculs!$B$41:$M$41,0)))</f>
        <v/>
      </c>
      <c r="N54" s="47" t="str">
        <f aca="false">IF(OR(J54="",M54=""),"",ROUND(D54*ROUND(G54*(1-M54),2)*(1-Offre!$B$9),2))</f>
        <v/>
      </c>
      <c r="O54" s="49" t="n">
        <f aca="false">IF(OR(C54="",D54=""),0,D54*INDEX(Tarifs!$G$4:$G$30,MATCH(C54,LISTE_SUPPORTS,0)))</f>
        <v>0</v>
      </c>
    </row>
    <row r="55" customFormat="false" ht="15" hidden="false" customHeight="false" outlineLevel="0" collapsed="false">
      <c r="A55" s="44" t="n">
        <v>50</v>
      </c>
      <c r="B55" s="35"/>
      <c r="C55" s="35"/>
      <c r="D55" s="45"/>
      <c r="E55" s="46" t="str">
        <f aca="false">IF(B55="","",IFERROR(INDEX('Club et adhérents'!$A$17:$A$36,MATCH(B55,LISTE_ADH,0)),""))</f>
        <v/>
      </c>
      <c r="F55" s="41" t="str">
        <f aca="false">IF(C55="","",INDEX(Tarifs!$E$4:$E$30,MATCH(C55,LISTE_SUPPORTS,0)))</f>
        <v/>
      </c>
      <c r="G55" s="47" t="str">
        <f aca="false">IF(C55="","",IF(INDEX(Tarifs!$F$4:$F$30,MATCH(C55,LISTE_SUPPORTS,0))="","",INDEX(Tarifs!$F$4:$F$30,MATCH(C55,LISTE_SUPPORTS,0))))</f>
        <v/>
      </c>
      <c r="H55" s="48" t="str">
        <f aca="false">IF(L55="","",INDEX(Calculs!$D$4:$D$15,MATCH(L55,Calculs!$A$4:$A$15,0)))</f>
        <v/>
      </c>
      <c r="I55" s="47" t="str">
        <f aca="false">IF(OR(G55="",H55=""),"",ROUND(G55*(1-H55),2))</f>
        <v/>
      </c>
      <c r="J55" s="47" t="str">
        <f aca="false">IF(OR(I55="",D55=""),"",ROUND(D55*I55*(1-Offre!$B$9),2))</f>
        <v/>
      </c>
      <c r="K55" s="41" t="str">
        <f aca="false">IF(AND(B55="",C55="",D55=""),"",IF(B55="","Choisissez l'adhérent",IF(E55="","Adhérent inconnu",IF(C55="","Choisissez le support",IF(OR(D55="",D55&lt;=0),"Indiquez la quantité",IF(G55="","Prix à compléter par LineaPix","OK"))))))</f>
        <v/>
      </c>
      <c r="L55" s="41" t="str">
        <f aca="false">IF(C55="","",INDEX(Tarifs!$C$4:$C$30,MATCH(C55,LISTE_SUPPORTS,0)))</f>
        <v/>
      </c>
      <c r="M55" s="48" t="str">
        <f aca="false">IF(OR(E55="",L55=""),"",INDEX(Calculs!$B$42:$M$61,MATCH(E55,Calculs!$A$42:$A$61,0),MATCH(L55,Calculs!$B$41:$M$41,0)))</f>
        <v/>
      </c>
      <c r="N55" s="47" t="str">
        <f aca="false">IF(OR(J55="",M55=""),"",ROUND(D55*ROUND(G55*(1-M55),2)*(1-Offre!$B$9),2))</f>
        <v/>
      </c>
      <c r="O55" s="49" t="n">
        <f aca="false">IF(OR(C55="",D55=""),0,D55*INDEX(Tarifs!$G$4:$G$30,MATCH(C55,LISTE_SUPPORTS,0)))</f>
        <v>0</v>
      </c>
    </row>
    <row r="56" customFormat="false" ht="15" hidden="false" customHeight="false" outlineLevel="0" collapsed="false">
      <c r="A56" s="44" t="n">
        <v>51</v>
      </c>
      <c r="B56" s="35"/>
      <c r="C56" s="35"/>
      <c r="D56" s="45"/>
      <c r="E56" s="46" t="str">
        <f aca="false">IF(B56="","",IFERROR(INDEX('Club et adhérents'!$A$17:$A$36,MATCH(B56,LISTE_ADH,0)),""))</f>
        <v/>
      </c>
      <c r="F56" s="41" t="str">
        <f aca="false">IF(C56="","",INDEX(Tarifs!$E$4:$E$30,MATCH(C56,LISTE_SUPPORTS,0)))</f>
        <v/>
      </c>
      <c r="G56" s="47" t="str">
        <f aca="false">IF(C56="","",IF(INDEX(Tarifs!$F$4:$F$30,MATCH(C56,LISTE_SUPPORTS,0))="","",INDEX(Tarifs!$F$4:$F$30,MATCH(C56,LISTE_SUPPORTS,0))))</f>
        <v/>
      </c>
      <c r="H56" s="48" t="str">
        <f aca="false">IF(L56="","",INDEX(Calculs!$D$4:$D$15,MATCH(L56,Calculs!$A$4:$A$15,0)))</f>
        <v/>
      </c>
      <c r="I56" s="47" t="str">
        <f aca="false">IF(OR(G56="",H56=""),"",ROUND(G56*(1-H56),2))</f>
        <v/>
      </c>
      <c r="J56" s="47" t="str">
        <f aca="false">IF(OR(I56="",D56=""),"",ROUND(D56*I56*(1-Offre!$B$9),2))</f>
        <v/>
      </c>
      <c r="K56" s="41" t="str">
        <f aca="false">IF(AND(B56="",C56="",D56=""),"",IF(B56="","Choisissez l'adhérent",IF(E56="","Adhérent inconnu",IF(C56="","Choisissez le support",IF(OR(D56="",D56&lt;=0),"Indiquez la quantité",IF(G56="","Prix à compléter par LineaPix","OK"))))))</f>
        <v/>
      </c>
      <c r="L56" s="41" t="str">
        <f aca="false">IF(C56="","",INDEX(Tarifs!$C$4:$C$30,MATCH(C56,LISTE_SUPPORTS,0)))</f>
        <v/>
      </c>
      <c r="M56" s="48" t="str">
        <f aca="false">IF(OR(E56="",L56=""),"",INDEX(Calculs!$B$42:$M$61,MATCH(E56,Calculs!$A$42:$A$61,0),MATCH(L56,Calculs!$B$41:$M$41,0)))</f>
        <v/>
      </c>
      <c r="N56" s="47" t="str">
        <f aca="false">IF(OR(J56="",M56=""),"",ROUND(D56*ROUND(G56*(1-M56),2)*(1-Offre!$B$9),2))</f>
        <v/>
      </c>
      <c r="O56" s="49" t="n">
        <f aca="false">IF(OR(C56="",D56=""),0,D56*INDEX(Tarifs!$G$4:$G$30,MATCH(C56,LISTE_SUPPORTS,0)))</f>
        <v>0</v>
      </c>
    </row>
    <row r="57" customFormat="false" ht="15" hidden="false" customHeight="false" outlineLevel="0" collapsed="false">
      <c r="A57" s="44" t="n">
        <v>52</v>
      </c>
      <c r="B57" s="35"/>
      <c r="C57" s="35"/>
      <c r="D57" s="45"/>
      <c r="E57" s="46" t="str">
        <f aca="false">IF(B57="","",IFERROR(INDEX('Club et adhérents'!$A$17:$A$36,MATCH(B57,LISTE_ADH,0)),""))</f>
        <v/>
      </c>
      <c r="F57" s="41" t="str">
        <f aca="false">IF(C57="","",INDEX(Tarifs!$E$4:$E$30,MATCH(C57,LISTE_SUPPORTS,0)))</f>
        <v/>
      </c>
      <c r="G57" s="47" t="str">
        <f aca="false">IF(C57="","",IF(INDEX(Tarifs!$F$4:$F$30,MATCH(C57,LISTE_SUPPORTS,0))="","",INDEX(Tarifs!$F$4:$F$30,MATCH(C57,LISTE_SUPPORTS,0))))</f>
        <v/>
      </c>
      <c r="H57" s="48" t="str">
        <f aca="false">IF(L57="","",INDEX(Calculs!$D$4:$D$15,MATCH(L57,Calculs!$A$4:$A$15,0)))</f>
        <v/>
      </c>
      <c r="I57" s="47" t="str">
        <f aca="false">IF(OR(G57="",H57=""),"",ROUND(G57*(1-H57),2))</f>
        <v/>
      </c>
      <c r="J57" s="47" t="str">
        <f aca="false">IF(OR(I57="",D57=""),"",ROUND(D57*I57*(1-Offre!$B$9),2))</f>
        <v/>
      </c>
      <c r="K57" s="41" t="str">
        <f aca="false">IF(AND(B57="",C57="",D57=""),"",IF(B57="","Choisissez l'adhérent",IF(E57="","Adhérent inconnu",IF(C57="","Choisissez le support",IF(OR(D57="",D57&lt;=0),"Indiquez la quantité",IF(G57="","Prix à compléter par LineaPix","OK"))))))</f>
        <v/>
      </c>
      <c r="L57" s="41" t="str">
        <f aca="false">IF(C57="","",INDEX(Tarifs!$C$4:$C$30,MATCH(C57,LISTE_SUPPORTS,0)))</f>
        <v/>
      </c>
      <c r="M57" s="48" t="str">
        <f aca="false">IF(OR(E57="",L57=""),"",INDEX(Calculs!$B$42:$M$61,MATCH(E57,Calculs!$A$42:$A$61,0),MATCH(L57,Calculs!$B$41:$M$41,0)))</f>
        <v/>
      </c>
      <c r="N57" s="47" t="str">
        <f aca="false">IF(OR(J57="",M57=""),"",ROUND(D57*ROUND(G57*(1-M57),2)*(1-Offre!$B$9),2))</f>
        <v/>
      </c>
      <c r="O57" s="49" t="n">
        <f aca="false">IF(OR(C57="",D57=""),0,D57*INDEX(Tarifs!$G$4:$G$30,MATCH(C57,LISTE_SUPPORTS,0)))</f>
        <v>0</v>
      </c>
    </row>
    <row r="58" customFormat="false" ht="15" hidden="false" customHeight="false" outlineLevel="0" collapsed="false">
      <c r="A58" s="44" t="n">
        <v>53</v>
      </c>
      <c r="B58" s="35"/>
      <c r="C58" s="35"/>
      <c r="D58" s="45"/>
      <c r="E58" s="46" t="str">
        <f aca="false">IF(B58="","",IFERROR(INDEX('Club et adhérents'!$A$17:$A$36,MATCH(B58,LISTE_ADH,0)),""))</f>
        <v/>
      </c>
      <c r="F58" s="41" t="str">
        <f aca="false">IF(C58="","",INDEX(Tarifs!$E$4:$E$30,MATCH(C58,LISTE_SUPPORTS,0)))</f>
        <v/>
      </c>
      <c r="G58" s="47" t="str">
        <f aca="false">IF(C58="","",IF(INDEX(Tarifs!$F$4:$F$30,MATCH(C58,LISTE_SUPPORTS,0))="","",INDEX(Tarifs!$F$4:$F$30,MATCH(C58,LISTE_SUPPORTS,0))))</f>
        <v/>
      </c>
      <c r="H58" s="48" t="str">
        <f aca="false">IF(L58="","",INDEX(Calculs!$D$4:$D$15,MATCH(L58,Calculs!$A$4:$A$15,0)))</f>
        <v/>
      </c>
      <c r="I58" s="47" t="str">
        <f aca="false">IF(OR(G58="",H58=""),"",ROUND(G58*(1-H58),2))</f>
        <v/>
      </c>
      <c r="J58" s="47" t="str">
        <f aca="false">IF(OR(I58="",D58=""),"",ROUND(D58*I58*(1-Offre!$B$9),2))</f>
        <v/>
      </c>
      <c r="K58" s="41" t="str">
        <f aca="false">IF(AND(B58="",C58="",D58=""),"",IF(B58="","Choisissez l'adhérent",IF(E58="","Adhérent inconnu",IF(C58="","Choisissez le support",IF(OR(D58="",D58&lt;=0),"Indiquez la quantité",IF(G58="","Prix à compléter par LineaPix","OK"))))))</f>
        <v/>
      </c>
      <c r="L58" s="41" t="str">
        <f aca="false">IF(C58="","",INDEX(Tarifs!$C$4:$C$30,MATCH(C58,LISTE_SUPPORTS,0)))</f>
        <v/>
      </c>
      <c r="M58" s="48" t="str">
        <f aca="false">IF(OR(E58="",L58=""),"",INDEX(Calculs!$B$42:$M$61,MATCH(E58,Calculs!$A$42:$A$61,0),MATCH(L58,Calculs!$B$41:$M$41,0)))</f>
        <v/>
      </c>
      <c r="N58" s="47" t="str">
        <f aca="false">IF(OR(J58="",M58=""),"",ROUND(D58*ROUND(G58*(1-M58),2)*(1-Offre!$B$9),2))</f>
        <v/>
      </c>
      <c r="O58" s="49" t="n">
        <f aca="false">IF(OR(C58="",D58=""),0,D58*INDEX(Tarifs!$G$4:$G$30,MATCH(C58,LISTE_SUPPORTS,0)))</f>
        <v>0</v>
      </c>
    </row>
    <row r="59" customFormat="false" ht="15" hidden="false" customHeight="false" outlineLevel="0" collapsed="false">
      <c r="A59" s="44" t="n">
        <v>54</v>
      </c>
      <c r="B59" s="35"/>
      <c r="C59" s="35"/>
      <c r="D59" s="45"/>
      <c r="E59" s="46" t="str">
        <f aca="false">IF(B59="","",IFERROR(INDEX('Club et adhérents'!$A$17:$A$36,MATCH(B59,LISTE_ADH,0)),""))</f>
        <v/>
      </c>
      <c r="F59" s="41" t="str">
        <f aca="false">IF(C59="","",INDEX(Tarifs!$E$4:$E$30,MATCH(C59,LISTE_SUPPORTS,0)))</f>
        <v/>
      </c>
      <c r="G59" s="47" t="str">
        <f aca="false">IF(C59="","",IF(INDEX(Tarifs!$F$4:$F$30,MATCH(C59,LISTE_SUPPORTS,0))="","",INDEX(Tarifs!$F$4:$F$30,MATCH(C59,LISTE_SUPPORTS,0))))</f>
        <v/>
      </c>
      <c r="H59" s="48" t="str">
        <f aca="false">IF(L59="","",INDEX(Calculs!$D$4:$D$15,MATCH(L59,Calculs!$A$4:$A$15,0)))</f>
        <v/>
      </c>
      <c r="I59" s="47" t="str">
        <f aca="false">IF(OR(G59="",H59=""),"",ROUND(G59*(1-H59),2))</f>
        <v/>
      </c>
      <c r="J59" s="47" t="str">
        <f aca="false">IF(OR(I59="",D59=""),"",ROUND(D59*I59*(1-Offre!$B$9),2))</f>
        <v/>
      </c>
      <c r="K59" s="41" t="str">
        <f aca="false">IF(AND(B59="",C59="",D59=""),"",IF(B59="","Choisissez l'adhérent",IF(E59="","Adhérent inconnu",IF(C59="","Choisissez le support",IF(OR(D59="",D59&lt;=0),"Indiquez la quantité",IF(G59="","Prix à compléter par LineaPix","OK"))))))</f>
        <v/>
      </c>
      <c r="L59" s="41" t="str">
        <f aca="false">IF(C59="","",INDEX(Tarifs!$C$4:$C$30,MATCH(C59,LISTE_SUPPORTS,0)))</f>
        <v/>
      </c>
      <c r="M59" s="48" t="str">
        <f aca="false">IF(OR(E59="",L59=""),"",INDEX(Calculs!$B$42:$M$61,MATCH(E59,Calculs!$A$42:$A$61,0),MATCH(L59,Calculs!$B$41:$M$41,0)))</f>
        <v/>
      </c>
      <c r="N59" s="47" t="str">
        <f aca="false">IF(OR(J59="",M59=""),"",ROUND(D59*ROUND(G59*(1-M59),2)*(1-Offre!$B$9),2))</f>
        <v/>
      </c>
      <c r="O59" s="49" t="n">
        <f aca="false">IF(OR(C59="",D59=""),0,D59*INDEX(Tarifs!$G$4:$G$30,MATCH(C59,LISTE_SUPPORTS,0)))</f>
        <v>0</v>
      </c>
    </row>
    <row r="60" customFormat="false" ht="15" hidden="false" customHeight="false" outlineLevel="0" collapsed="false">
      <c r="A60" s="44" t="n">
        <v>55</v>
      </c>
      <c r="B60" s="35"/>
      <c r="C60" s="35"/>
      <c r="D60" s="45"/>
      <c r="E60" s="46" t="str">
        <f aca="false">IF(B60="","",IFERROR(INDEX('Club et adhérents'!$A$17:$A$36,MATCH(B60,LISTE_ADH,0)),""))</f>
        <v/>
      </c>
      <c r="F60" s="41" t="str">
        <f aca="false">IF(C60="","",INDEX(Tarifs!$E$4:$E$30,MATCH(C60,LISTE_SUPPORTS,0)))</f>
        <v/>
      </c>
      <c r="G60" s="47" t="str">
        <f aca="false">IF(C60="","",IF(INDEX(Tarifs!$F$4:$F$30,MATCH(C60,LISTE_SUPPORTS,0))="","",INDEX(Tarifs!$F$4:$F$30,MATCH(C60,LISTE_SUPPORTS,0))))</f>
        <v/>
      </c>
      <c r="H60" s="48" t="str">
        <f aca="false">IF(L60="","",INDEX(Calculs!$D$4:$D$15,MATCH(L60,Calculs!$A$4:$A$15,0)))</f>
        <v/>
      </c>
      <c r="I60" s="47" t="str">
        <f aca="false">IF(OR(G60="",H60=""),"",ROUND(G60*(1-H60),2))</f>
        <v/>
      </c>
      <c r="J60" s="47" t="str">
        <f aca="false">IF(OR(I60="",D60=""),"",ROUND(D60*I60*(1-Offre!$B$9),2))</f>
        <v/>
      </c>
      <c r="K60" s="41" t="str">
        <f aca="false">IF(AND(B60="",C60="",D60=""),"",IF(B60="","Choisissez l'adhérent",IF(E60="","Adhérent inconnu",IF(C60="","Choisissez le support",IF(OR(D60="",D60&lt;=0),"Indiquez la quantité",IF(G60="","Prix à compléter par LineaPix","OK"))))))</f>
        <v/>
      </c>
      <c r="L60" s="41" t="str">
        <f aca="false">IF(C60="","",INDEX(Tarifs!$C$4:$C$30,MATCH(C60,LISTE_SUPPORTS,0)))</f>
        <v/>
      </c>
      <c r="M60" s="48" t="str">
        <f aca="false">IF(OR(E60="",L60=""),"",INDEX(Calculs!$B$42:$M$61,MATCH(E60,Calculs!$A$42:$A$61,0),MATCH(L60,Calculs!$B$41:$M$41,0)))</f>
        <v/>
      </c>
      <c r="N60" s="47" t="str">
        <f aca="false">IF(OR(J60="",M60=""),"",ROUND(D60*ROUND(G60*(1-M60),2)*(1-Offre!$B$9),2))</f>
        <v/>
      </c>
      <c r="O60" s="49" t="n">
        <f aca="false">IF(OR(C60="",D60=""),0,D60*INDEX(Tarifs!$G$4:$G$30,MATCH(C60,LISTE_SUPPORTS,0)))</f>
        <v>0</v>
      </c>
    </row>
    <row r="61" customFormat="false" ht="15" hidden="false" customHeight="false" outlineLevel="0" collapsed="false">
      <c r="A61" s="44" t="n">
        <v>56</v>
      </c>
      <c r="B61" s="35"/>
      <c r="C61" s="35"/>
      <c r="D61" s="45"/>
      <c r="E61" s="46" t="str">
        <f aca="false">IF(B61="","",IFERROR(INDEX('Club et adhérents'!$A$17:$A$36,MATCH(B61,LISTE_ADH,0)),""))</f>
        <v/>
      </c>
      <c r="F61" s="41" t="str">
        <f aca="false">IF(C61="","",INDEX(Tarifs!$E$4:$E$30,MATCH(C61,LISTE_SUPPORTS,0)))</f>
        <v/>
      </c>
      <c r="G61" s="47" t="str">
        <f aca="false">IF(C61="","",IF(INDEX(Tarifs!$F$4:$F$30,MATCH(C61,LISTE_SUPPORTS,0))="","",INDEX(Tarifs!$F$4:$F$30,MATCH(C61,LISTE_SUPPORTS,0))))</f>
        <v/>
      </c>
      <c r="H61" s="48" t="str">
        <f aca="false">IF(L61="","",INDEX(Calculs!$D$4:$D$15,MATCH(L61,Calculs!$A$4:$A$15,0)))</f>
        <v/>
      </c>
      <c r="I61" s="47" t="str">
        <f aca="false">IF(OR(G61="",H61=""),"",ROUND(G61*(1-H61),2))</f>
        <v/>
      </c>
      <c r="J61" s="47" t="str">
        <f aca="false">IF(OR(I61="",D61=""),"",ROUND(D61*I61*(1-Offre!$B$9),2))</f>
        <v/>
      </c>
      <c r="K61" s="41" t="str">
        <f aca="false">IF(AND(B61="",C61="",D61=""),"",IF(B61="","Choisissez l'adhérent",IF(E61="","Adhérent inconnu",IF(C61="","Choisissez le support",IF(OR(D61="",D61&lt;=0),"Indiquez la quantité",IF(G61="","Prix à compléter par LineaPix","OK"))))))</f>
        <v/>
      </c>
      <c r="L61" s="41" t="str">
        <f aca="false">IF(C61="","",INDEX(Tarifs!$C$4:$C$30,MATCH(C61,LISTE_SUPPORTS,0)))</f>
        <v/>
      </c>
      <c r="M61" s="48" t="str">
        <f aca="false">IF(OR(E61="",L61=""),"",INDEX(Calculs!$B$42:$M$61,MATCH(E61,Calculs!$A$42:$A$61,0),MATCH(L61,Calculs!$B$41:$M$41,0)))</f>
        <v/>
      </c>
      <c r="N61" s="47" t="str">
        <f aca="false">IF(OR(J61="",M61=""),"",ROUND(D61*ROUND(G61*(1-M61),2)*(1-Offre!$B$9),2))</f>
        <v/>
      </c>
      <c r="O61" s="49" t="n">
        <f aca="false">IF(OR(C61="",D61=""),0,D61*INDEX(Tarifs!$G$4:$G$30,MATCH(C61,LISTE_SUPPORTS,0)))</f>
        <v>0</v>
      </c>
    </row>
    <row r="62" customFormat="false" ht="15" hidden="false" customHeight="false" outlineLevel="0" collapsed="false">
      <c r="A62" s="44" t="n">
        <v>57</v>
      </c>
      <c r="B62" s="35"/>
      <c r="C62" s="35"/>
      <c r="D62" s="45"/>
      <c r="E62" s="46" t="str">
        <f aca="false">IF(B62="","",IFERROR(INDEX('Club et adhérents'!$A$17:$A$36,MATCH(B62,LISTE_ADH,0)),""))</f>
        <v/>
      </c>
      <c r="F62" s="41" t="str">
        <f aca="false">IF(C62="","",INDEX(Tarifs!$E$4:$E$30,MATCH(C62,LISTE_SUPPORTS,0)))</f>
        <v/>
      </c>
      <c r="G62" s="47" t="str">
        <f aca="false">IF(C62="","",IF(INDEX(Tarifs!$F$4:$F$30,MATCH(C62,LISTE_SUPPORTS,0))="","",INDEX(Tarifs!$F$4:$F$30,MATCH(C62,LISTE_SUPPORTS,0))))</f>
        <v/>
      </c>
      <c r="H62" s="48" t="str">
        <f aca="false">IF(L62="","",INDEX(Calculs!$D$4:$D$15,MATCH(L62,Calculs!$A$4:$A$15,0)))</f>
        <v/>
      </c>
      <c r="I62" s="47" t="str">
        <f aca="false">IF(OR(G62="",H62=""),"",ROUND(G62*(1-H62),2))</f>
        <v/>
      </c>
      <c r="J62" s="47" t="str">
        <f aca="false">IF(OR(I62="",D62=""),"",ROUND(D62*I62*(1-Offre!$B$9),2))</f>
        <v/>
      </c>
      <c r="K62" s="41" t="str">
        <f aca="false">IF(AND(B62="",C62="",D62=""),"",IF(B62="","Choisissez l'adhérent",IF(E62="","Adhérent inconnu",IF(C62="","Choisissez le support",IF(OR(D62="",D62&lt;=0),"Indiquez la quantité",IF(G62="","Prix à compléter par LineaPix","OK"))))))</f>
        <v/>
      </c>
      <c r="L62" s="41" t="str">
        <f aca="false">IF(C62="","",INDEX(Tarifs!$C$4:$C$30,MATCH(C62,LISTE_SUPPORTS,0)))</f>
        <v/>
      </c>
      <c r="M62" s="48" t="str">
        <f aca="false">IF(OR(E62="",L62=""),"",INDEX(Calculs!$B$42:$M$61,MATCH(E62,Calculs!$A$42:$A$61,0),MATCH(L62,Calculs!$B$41:$M$41,0)))</f>
        <v/>
      </c>
      <c r="N62" s="47" t="str">
        <f aca="false">IF(OR(J62="",M62=""),"",ROUND(D62*ROUND(G62*(1-M62),2)*(1-Offre!$B$9),2))</f>
        <v/>
      </c>
      <c r="O62" s="49" t="n">
        <f aca="false">IF(OR(C62="",D62=""),0,D62*INDEX(Tarifs!$G$4:$G$30,MATCH(C62,LISTE_SUPPORTS,0)))</f>
        <v>0</v>
      </c>
    </row>
    <row r="63" customFormat="false" ht="15" hidden="false" customHeight="false" outlineLevel="0" collapsed="false">
      <c r="A63" s="44" t="n">
        <v>58</v>
      </c>
      <c r="B63" s="35"/>
      <c r="C63" s="35"/>
      <c r="D63" s="45"/>
      <c r="E63" s="46" t="str">
        <f aca="false">IF(B63="","",IFERROR(INDEX('Club et adhérents'!$A$17:$A$36,MATCH(B63,LISTE_ADH,0)),""))</f>
        <v/>
      </c>
      <c r="F63" s="41" t="str">
        <f aca="false">IF(C63="","",INDEX(Tarifs!$E$4:$E$30,MATCH(C63,LISTE_SUPPORTS,0)))</f>
        <v/>
      </c>
      <c r="G63" s="47" t="str">
        <f aca="false">IF(C63="","",IF(INDEX(Tarifs!$F$4:$F$30,MATCH(C63,LISTE_SUPPORTS,0))="","",INDEX(Tarifs!$F$4:$F$30,MATCH(C63,LISTE_SUPPORTS,0))))</f>
        <v/>
      </c>
      <c r="H63" s="48" t="str">
        <f aca="false">IF(L63="","",INDEX(Calculs!$D$4:$D$15,MATCH(L63,Calculs!$A$4:$A$15,0)))</f>
        <v/>
      </c>
      <c r="I63" s="47" t="str">
        <f aca="false">IF(OR(G63="",H63=""),"",ROUND(G63*(1-H63),2))</f>
        <v/>
      </c>
      <c r="J63" s="47" t="str">
        <f aca="false">IF(OR(I63="",D63=""),"",ROUND(D63*I63*(1-Offre!$B$9),2))</f>
        <v/>
      </c>
      <c r="K63" s="41" t="str">
        <f aca="false">IF(AND(B63="",C63="",D63=""),"",IF(B63="","Choisissez l'adhérent",IF(E63="","Adhérent inconnu",IF(C63="","Choisissez le support",IF(OR(D63="",D63&lt;=0),"Indiquez la quantité",IF(G63="","Prix à compléter par LineaPix","OK"))))))</f>
        <v/>
      </c>
      <c r="L63" s="41" t="str">
        <f aca="false">IF(C63="","",INDEX(Tarifs!$C$4:$C$30,MATCH(C63,LISTE_SUPPORTS,0)))</f>
        <v/>
      </c>
      <c r="M63" s="48" t="str">
        <f aca="false">IF(OR(E63="",L63=""),"",INDEX(Calculs!$B$42:$M$61,MATCH(E63,Calculs!$A$42:$A$61,0),MATCH(L63,Calculs!$B$41:$M$41,0)))</f>
        <v/>
      </c>
      <c r="N63" s="47" t="str">
        <f aca="false">IF(OR(J63="",M63=""),"",ROUND(D63*ROUND(G63*(1-M63),2)*(1-Offre!$B$9),2))</f>
        <v/>
      </c>
      <c r="O63" s="49" t="n">
        <f aca="false">IF(OR(C63="",D63=""),0,D63*INDEX(Tarifs!$G$4:$G$30,MATCH(C63,LISTE_SUPPORTS,0)))</f>
        <v>0</v>
      </c>
    </row>
    <row r="64" customFormat="false" ht="15" hidden="false" customHeight="false" outlineLevel="0" collapsed="false">
      <c r="A64" s="44" t="n">
        <v>59</v>
      </c>
      <c r="B64" s="35"/>
      <c r="C64" s="35"/>
      <c r="D64" s="45"/>
      <c r="E64" s="46" t="str">
        <f aca="false">IF(B64="","",IFERROR(INDEX('Club et adhérents'!$A$17:$A$36,MATCH(B64,LISTE_ADH,0)),""))</f>
        <v/>
      </c>
      <c r="F64" s="41" t="str">
        <f aca="false">IF(C64="","",INDEX(Tarifs!$E$4:$E$30,MATCH(C64,LISTE_SUPPORTS,0)))</f>
        <v/>
      </c>
      <c r="G64" s="47" t="str">
        <f aca="false">IF(C64="","",IF(INDEX(Tarifs!$F$4:$F$30,MATCH(C64,LISTE_SUPPORTS,0))="","",INDEX(Tarifs!$F$4:$F$30,MATCH(C64,LISTE_SUPPORTS,0))))</f>
        <v/>
      </c>
      <c r="H64" s="48" t="str">
        <f aca="false">IF(L64="","",INDEX(Calculs!$D$4:$D$15,MATCH(L64,Calculs!$A$4:$A$15,0)))</f>
        <v/>
      </c>
      <c r="I64" s="47" t="str">
        <f aca="false">IF(OR(G64="",H64=""),"",ROUND(G64*(1-H64),2))</f>
        <v/>
      </c>
      <c r="J64" s="47" t="str">
        <f aca="false">IF(OR(I64="",D64=""),"",ROUND(D64*I64*(1-Offre!$B$9),2))</f>
        <v/>
      </c>
      <c r="K64" s="41" t="str">
        <f aca="false">IF(AND(B64="",C64="",D64=""),"",IF(B64="","Choisissez l'adhérent",IF(E64="","Adhérent inconnu",IF(C64="","Choisissez le support",IF(OR(D64="",D64&lt;=0),"Indiquez la quantité",IF(G64="","Prix à compléter par LineaPix","OK"))))))</f>
        <v/>
      </c>
      <c r="L64" s="41" t="str">
        <f aca="false">IF(C64="","",INDEX(Tarifs!$C$4:$C$30,MATCH(C64,LISTE_SUPPORTS,0)))</f>
        <v/>
      </c>
      <c r="M64" s="48" t="str">
        <f aca="false">IF(OR(E64="",L64=""),"",INDEX(Calculs!$B$42:$M$61,MATCH(E64,Calculs!$A$42:$A$61,0),MATCH(L64,Calculs!$B$41:$M$41,0)))</f>
        <v/>
      </c>
      <c r="N64" s="47" t="str">
        <f aca="false">IF(OR(J64="",M64=""),"",ROUND(D64*ROUND(G64*(1-M64),2)*(1-Offre!$B$9),2))</f>
        <v/>
      </c>
      <c r="O64" s="49" t="n">
        <f aca="false">IF(OR(C64="",D64=""),0,D64*INDEX(Tarifs!$G$4:$G$30,MATCH(C64,LISTE_SUPPORTS,0)))</f>
        <v>0</v>
      </c>
    </row>
    <row r="65" customFormat="false" ht="15" hidden="false" customHeight="false" outlineLevel="0" collapsed="false">
      <c r="A65" s="44" t="n">
        <v>60</v>
      </c>
      <c r="B65" s="35"/>
      <c r="C65" s="35"/>
      <c r="D65" s="45"/>
      <c r="E65" s="46" t="str">
        <f aca="false">IF(B65="","",IFERROR(INDEX('Club et adhérents'!$A$17:$A$36,MATCH(B65,LISTE_ADH,0)),""))</f>
        <v/>
      </c>
      <c r="F65" s="41" t="str">
        <f aca="false">IF(C65="","",INDEX(Tarifs!$E$4:$E$30,MATCH(C65,LISTE_SUPPORTS,0)))</f>
        <v/>
      </c>
      <c r="G65" s="47" t="str">
        <f aca="false">IF(C65="","",IF(INDEX(Tarifs!$F$4:$F$30,MATCH(C65,LISTE_SUPPORTS,0))="","",INDEX(Tarifs!$F$4:$F$30,MATCH(C65,LISTE_SUPPORTS,0))))</f>
        <v/>
      </c>
      <c r="H65" s="48" t="str">
        <f aca="false">IF(L65="","",INDEX(Calculs!$D$4:$D$15,MATCH(L65,Calculs!$A$4:$A$15,0)))</f>
        <v/>
      </c>
      <c r="I65" s="47" t="str">
        <f aca="false">IF(OR(G65="",H65=""),"",ROUND(G65*(1-H65),2))</f>
        <v/>
      </c>
      <c r="J65" s="47" t="str">
        <f aca="false">IF(OR(I65="",D65=""),"",ROUND(D65*I65*(1-Offre!$B$9),2))</f>
        <v/>
      </c>
      <c r="K65" s="41" t="str">
        <f aca="false">IF(AND(B65="",C65="",D65=""),"",IF(B65="","Choisissez l'adhérent",IF(E65="","Adhérent inconnu",IF(C65="","Choisissez le support",IF(OR(D65="",D65&lt;=0),"Indiquez la quantité",IF(G65="","Prix à compléter par LineaPix","OK"))))))</f>
        <v/>
      </c>
      <c r="L65" s="41" t="str">
        <f aca="false">IF(C65="","",INDEX(Tarifs!$C$4:$C$30,MATCH(C65,LISTE_SUPPORTS,0)))</f>
        <v/>
      </c>
      <c r="M65" s="48" t="str">
        <f aca="false">IF(OR(E65="",L65=""),"",INDEX(Calculs!$B$42:$M$61,MATCH(E65,Calculs!$A$42:$A$61,0),MATCH(L65,Calculs!$B$41:$M$41,0)))</f>
        <v/>
      </c>
      <c r="N65" s="47" t="str">
        <f aca="false">IF(OR(J65="",M65=""),"",ROUND(D65*ROUND(G65*(1-M65),2)*(1-Offre!$B$9),2))</f>
        <v/>
      </c>
      <c r="O65" s="49" t="n">
        <f aca="false">IF(OR(C65="",D65=""),0,D65*INDEX(Tarifs!$G$4:$G$30,MATCH(C65,LISTE_SUPPORTS,0)))</f>
        <v>0</v>
      </c>
    </row>
    <row r="66" customFormat="false" ht="15" hidden="false" customHeight="false" outlineLevel="0" collapsed="false">
      <c r="A66" s="44" t="n">
        <v>61</v>
      </c>
      <c r="B66" s="35"/>
      <c r="C66" s="35"/>
      <c r="D66" s="45"/>
      <c r="E66" s="46" t="str">
        <f aca="false">IF(B66="","",IFERROR(INDEX('Club et adhérents'!$A$17:$A$36,MATCH(B66,LISTE_ADH,0)),""))</f>
        <v/>
      </c>
      <c r="F66" s="41" t="str">
        <f aca="false">IF(C66="","",INDEX(Tarifs!$E$4:$E$30,MATCH(C66,LISTE_SUPPORTS,0)))</f>
        <v/>
      </c>
      <c r="G66" s="47" t="str">
        <f aca="false">IF(C66="","",IF(INDEX(Tarifs!$F$4:$F$30,MATCH(C66,LISTE_SUPPORTS,0))="","",INDEX(Tarifs!$F$4:$F$30,MATCH(C66,LISTE_SUPPORTS,0))))</f>
        <v/>
      </c>
      <c r="H66" s="48" t="str">
        <f aca="false">IF(L66="","",INDEX(Calculs!$D$4:$D$15,MATCH(L66,Calculs!$A$4:$A$15,0)))</f>
        <v/>
      </c>
      <c r="I66" s="47" t="str">
        <f aca="false">IF(OR(G66="",H66=""),"",ROUND(G66*(1-H66),2))</f>
        <v/>
      </c>
      <c r="J66" s="47" t="str">
        <f aca="false">IF(OR(I66="",D66=""),"",ROUND(D66*I66*(1-Offre!$B$9),2))</f>
        <v/>
      </c>
      <c r="K66" s="41" t="str">
        <f aca="false">IF(AND(B66="",C66="",D66=""),"",IF(B66="","Choisissez l'adhérent",IF(E66="","Adhérent inconnu",IF(C66="","Choisissez le support",IF(OR(D66="",D66&lt;=0),"Indiquez la quantité",IF(G66="","Prix à compléter par LineaPix","OK"))))))</f>
        <v/>
      </c>
      <c r="L66" s="41" t="str">
        <f aca="false">IF(C66="","",INDEX(Tarifs!$C$4:$C$30,MATCH(C66,LISTE_SUPPORTS,0)))</f>
        <v/>
      </c>
      <c r="M66" s="48" t="str">
        <f aca="false">IF(OR(E66="",L66=""),"",INDEX(Calculs!$B$42:$M$61,MATCH(E66,Calculs!$A$42:$A$61,0),MATCH(L66,Calculs!$B$41:$M$41,0)))</f>
        <v/>
      </c>
      <c r="N66" s="47" t="str">
        <f aca="false">IF(OR(J66="",M66=""),"",ROUND(D66*ROUND(G66*(1-M66),2)*(1-Offre!$B$9),2))</f>
        <v/>
      </c>
      <c r="O66" s="49" t="n">
        <f aca="false">IF(OR(C66="",D66=""),0,D66*INDEX(Tarifs!$G$4:$G$30,MATCH(C66,LISTE_SUPPORTS,0)))</f>
        <v>0</v>
      </c>
    </row>
    <row r="67" customFormat="false" ht="15" hidden="false" customHeight="false" outlineLevel="0" collapsed="false">
      <c r="A67" s="44" t="n">
        <v>62</v>
      </c>
      <c r="B67" s="35"/>
      <c r="C67" s="35"/>
      <c r="D67" s="45"/>
      <c r="E67" s="46" t="str">
        <f aca="false">IF(B67="","",IFERROR(INDEX('Club et adhérents'!$A$17:$A$36,MATCH(B67,LISTE_ADH,0)),""))</f>
        <v/>
      </c>
      <c r="F67" s="41" t="str">
        <f aca="false">IF(C67="","",INDEX(Tarifs!$E$4:$E$30,MATCH(C67,LISTE_SUPPORTS,0)))</f>
        <v/>
      </c>
      <c r="G67" s="47" t="str">
        <f aca="false">IF(C67="","",IF(INDEX(Tarifs!$F$4:$F$30,MATCH(C67,LISTE_SUPPORTS,0))="","",INDEX(Tarifs!$F$4:$F$30,MATCH(C67,LISTE_SUPPORTS,0))))</f>
        <v/>
      </c>
      <c r="H67" s="48" t="str">
        <f aca="false">IF(L67="","",INDEX(Calculs!$D$4:$D$15,MATCH(L67,Calculs!$A$4:$A$15,0)))</f>
        <v/>
      </c>
      <c r="I67" s="47" t="str">
        <f aca="false">IF(OR(G67="",H67=""),"",ROUND(G67*(1-H67),2))</f>
        <v/>
      </c>
      <c r="J67" s="47" t="str">
        <f aca="false">IF(OR(I67="",D67=""),"",ROUND(D67*I67*(1-Offre!$B$9),2))</f>
        <v/>
      </c>
      <c r="K67" s="41" t="str">
        <f aca="false">IF(AND(B67="",C67="",D67=""),"",IF(B67="","Choisissez l'adhérent",IF(E67="","Adhérent inconnu",IF(C67="","Choisissez le support",IF(OR(D67="",D67&lt;=0),"Indiquez la quantité",IF(G67="","Prix à compléter par LineaPix","OK"))))))</f>
        <v/>
      </c>
      <c r="L67" s="41" t="str">
        <f aca="false">IF(C67="","",INDEX(Tarifs!$C$4:$C$30,MATCH(C67,LISTE_SUPPORTS,0)))</f>
        <v/>
      </c>
      <c r="M67" s="48" t="str">
        <f aca="false">IF(OR(E67="",L67=""),"",INDEX(Calculs!$B$42:$M$61,MATCH(E67,Calculs!$A$42:$A$61,0),MATCH(L67,Calculs!$B$41:$M$41,0)))</f>
        <v/>
      </c>
      <c r="N67" s="47" t="str">
        <f aca="false">IF(OR(J67="",M67=""),"",ROUND(D67*ROUND(G67*(1-M67),2)*(1-Offre!$B$9),2))</f>
        <v/>
      </c>
      <c r="O67" s="49" t="n">
        <f aca="false">IF(OR(C67="",D67=""),0,D67*INDEX(Tarifs!$G$4:$G$30,MATCH(C67,LISTE_SUPPORTS,0)))</f>
        <v>0</v>
      </c>
    </row>
    <row r="68" customFormat="false" ht="15" hidden="false" customHeight="false" outlineLevel="0" collapsed="false">
      <c r="A68" s="44" t="n">
        <v>63</v>
      </c>
      <c r="B68" s="35"/>
      <c r="C68" s="35"/>
      <c r="D68" s="45"/>
      <c r="E68" s="46" t="str">
        <f aca="false">IF(B68="","",IFERROR(INDEX('Club et adhérents'!$A$17:$A$36,MATCH(B68,LISTE_ADH,0)),""))</f>
        <v/>
      </c>
      <c r="F68" s="41" t="str">
        <f aca="false">IF(C68="","",INDEX(Tarifs!$E$4:$E$30,MATCH(C68,LISTE_SUPPORTS,0)))</f>
        <v/>
      </c>
      <c r="G68" s="47" t="str">
        <f aca="false">IF(C68="","",IF(INDEX(Tarifs!$F$4:$F$30,MATCH(C68,LISTE_SUPPORTS,0))="","",INDEX(Tarifs!$F$4:$F$30,MATCH(C68,LISTE_SUPPORTS,0))))</f>
        <v/>
      </c>
      <c r="H68" s="48" t="str">
        <f aca="false">IF(L68="","",INDEX(Calculs!$D$4:$D$15,MATCH(L68,Calculs!$A$4:$A$15,0)))</f>
        <v/>
      </c>
      <c r="I68" s="47" t="str">
        <f aca="false">IF(OR(G68="",H68=""),"",ROUND(G68*(1-H68),2))</f>
        <v/>
      </c>
      <c r="J68" s="47" t="str">
        <f aca="false">IF(OR(I68="",D68=""),"",ROUND(D68*I68*(1-Offre!$B$9),2))</f>
        <v/>
      </c>
      <c r="K68" s="41" t="str">
        <f aca="false">IF(AND(B68="",C68="",D68=""),"",IF(B68="","Choisissez l'adhérent",IF(E68="","Adhérent inconnu",IF(C68="","Choisissez le support",IF(OR(D68="",D68&lt;=0),"Indiquez la quantité",IF(G68="","Prix à compléter par LineaPix","OK"))))))</f>
        <v/>
      </c>
      <c r="L68" s="41" t="str">
        <f aca="false">IF(C68="","",INDEX(Tarifs!$C$4:$C$30,MATCH(C68,LISTE_SUPPORTS,0)))</f>
        <v/>
      </c>
      <c r="M68" s="48" t="str">
        <f aca="false">IF(OR(E68="",L68=""),"",INDEX(Calculs!$B$42:$M$61,MATCH(E68,Calculs!$A$42:$A$61,0),MATCH(L68,Calculs!$B$41:$M$41,0)))</f>
        <v/>
      </c>
      <c r="N68" s="47" t="str">
        <f aca="false">IF(OR(J68="",M68=""),"",ROUND(D68*ROUND(G68*(1-M68),2)*(1-Offre!$B$9),2))</f>
        <v/>
      </c>
      <c r="O68" s="49" t="n">
        <f aca="false">IF(OR(C68="",D68=""),0,D68*INDEX(Tarifs!$G$4:$G$30,MATCH(C68,LISTE_SUPPORTS,0)))</f>
        <v>0</v>
      </c>
    </row>
    <row r="69" customFormat="false" ht="15" hidden="false" customHeight="false" outlineLevel="0" collapsed="false">
      <c r="A69" s="44" t="n">
        <v>64</v>
      </c>
      <c r="B69" s="35"/>
      <c r="C69" s="35"/>
      <c r="D69" s="45"/>
      <c r="E69" s="46" t="str">
        <f aca="false">IF(B69="","",IFERROR(INDEX('Club et adhérents'!$A$17:$A$36,MATCH(B69,LISTE_ADH,0)),""))</f>
        <v/>
      </c>
      <c r="F69" s="41" t="str">
        <f aca="false">IF(C69="","",INDEX(Tarifs!$E$4:$E$30,MATCH(C69,LISTE_SUPPORTS,0)))</f>
        <v/>
      </c>
      <c r="G69" s="47" t="str">
        <f aca="false">IF(C69="","",IF(INDEX(Tarifs!$F$4:$F$30,MATCH(C69,LISTE_SUPPORTS,0))="","",INDEX(Tarifs!$F$4:$F$30,MATCH(C69,LISTE_SUPPORTS,0))))</f>
        <v/>
      </c>
      <c r="H69" s="48" t="str">
        <f aca="false">IF(L69="","",INDEX(Calculs!$D$4:$D$15,MATCH(L69,Calculs!$A$4:$A$15,0)))</f>
        <v/>
      </c>
      <c r="I69" s="47" t="str">
        <f aca="false">IF(OR(G69="",H69=""),"",ROUND(G69*(1-H69),2))</f>
        <v/>
      </c>
      <c r="J69" s="47" t="str">
        <f aca="false">IF(OR(I69="",D69=""),"",ROUND(D69*I69*(1-Offre!$B$9),2))</f>
        <v/>
      </c>
      <c r="K69" s="41" t="str">
        <f aca="false">IF(AND(B69="",C69="",D69=""),"",IF(B69="","Choisissez l'adhérent",IF(E69="","Adhérent inconnu",IF(C69="","Choisissez le support",IF(OR(D69="",D69&lt;=0),"Indiquez la quantité",IF(G69="","Prix à compléter par LineaPix","OK"))))))</f>
        <v/>
      </c>
      <c r="L69" s="41" t="str">
        <f aca="false">IF(C69="","",INDEX(Tarifs!$C$4:$C$30,MATCH(C69,LISTE_SUPPORTS,0)))</f>
        <v/>
      </c>
      <c r="M69" s="48" t="str">
        <f aca="false">IF(OR(E69="",L69=""),"",INDEX(Calculs!$B$42:$M$61,MATCH(E69,Calculs!$A$42:$A$61,0),MATCH(L69,Calculs!$B$41:$M$41,0)))</f>
        <v/>
      </c>
      <c r="N69" s="47" t="str">
        <f aca="false">IF(OR(J69="",M69=""),"",ROUND(D69*ROUND(G69*(1-M69),2)*(1-Offre!$B$9),2))</f>
        <v/>
      </c>
      <c r="O69" s="49" t="n">
        <f aca="false">IF(OR(C69="",D69=""),0,D69*INDEX(Tarifs!$G$4:$G$30,MATCH(C69,LISTE_SUPPORTS,0)))</f>
        <v>0</v>
      </c>
    </row>
    <row r="70" customFormat="false" ht="15" hidden="false" customHeight="false" outlineLevel="0" collapsed="false">
      <c r="A70" s="44" t="n">
        <v>65</v>
      </c>
      <c r="B70" s="35"/>
      <c r="C70" s="35"/>
      <c r="D70" s="45"/>
      <c r="E70" s="46" t="str">
        <f aca="false">IF(B70="","",IFERROR(INDEX('Club et adhérents'!$A$17:$A$36,MATCH(B70,LISTE_ADH,0)),""))</f>
        <v/>
      </c>
      <c r="F70" s="41" t="str">
        <f aca="false">IF(C70="","",INDEX(Tarifs!$E$4:$E$30,MATCH(C70,LISTE_SUPPORTS,0)))</f>
        <v/>
      </c>
      <c r="G70" s="47" t="str">
        <f aca="false">IF(C70="","",IF(INDEX(Tarifs!$F$4:$F$30,MATCH(C70,LISTE_SUPPORTS,0))="","",INDEX(Tarifs!$F$4:$F$30,MATCH(C70,LISTE_SUPPORTS,0))))</f>
        <v/>
      </c>
      <c r="H70" s="48" t="str">
        <f aca="false">IF(L70="","",INDEX(Calculs!$D$4:$D$15,MATCH(L70,Calculs!$A$4:$A$15,0)))</f>
        <v/>
      </c>
      <c r="I70" s="47" t="str">
        <f aca="false">IF(OR(G70="",H70=""),"",ROUND(G70*(1-H70),2))</f>
        <v/>
      </c>
      <c r="J70" s="47" t="str">
        <f aca="false">IF(OR(I70="",D70=""),"",ROUND(D70*I70*(1-Offre!$B$9),2))</f>
        <v/>
      </c>
      <c r="K70" s="41" t="str">
        <f aca="false">IF(AND(B70="",C70="",D70=""),"",IF(B70="","Choisissez l'adhérent",IF(E70="","Adhérent inconnu",IF(C70="","Choisissez le support",IF(OR(D70="",D70&lt;=0),"Indiquez la quantité",IF(G70="","Prix à compléter par LineaPix","OK"))))))</f>
        <v/>
      </c>
      <c r="L70" s="41" t="str">
        <f aca="false">IF(C70="","",INDEX(Tarifs!$C$4:$C$30,MATCH(C70,LISTE_SUPPORTS,0)))</f>
        <v/>
      </c>
      <c r="M70" s="48" t="str">
        <f aca="false">IF(OR(E70="",L70=""),"",INDEX(Calculs!$B$42:$M$61,MATCH(E70,Calculs!$A$42:$A$61,0),MATCH(L70,Calculs!$B$41:$M$41,0)))</f>
        <v/>
      </c>
      <c r="N70" s="47" t="str">
        <f aca="false">IF(OR(J70="",M70=""),"",ROUND(D70*ROUND(G70*(1-M70),2)*(1-Offre!$B$9),2))</f>
        <v/>
      </c>
      <c r="O70" s="49" t="n">
        <f aca="false">IF(OR(C70="",D70=""),0,D70*INDEX(Tarifs!$G$4:$G$30,MATCH(C70,LISTE_SUPPORTS,0)))</f>
        <v>0</v>
      </c>
    </row>
    <row r="71" customFormat="false" ht="15" hidden="false" customHeight="false" outlineLevel="0" collapsed="false">
      <c r="A71" s="44" t="n">
        <v>66</v>
      </c>
      <c r="B71" s="35"/>
      <c r="C71" s="35"/>
      <c r="D71" s="45"/>
      <c r="E71" s="46" t="str">
        <f aca="false">IF(B71="","",IFERROR(INDEX('Club et adhérents'!$A$17:$A$36,MATCH(B71,LISTE_ADH,0)),""))</f>
        <v/>
      </c>
      <c r="F71" s="41" t="str">
        <f aca="false">IF(C71="","",INDEX(Tarifs!$E$4:$E$30,MATCH(C71,LISTE_SUPPORTS,0)))</f>
        <v/>
      </c>
      <c r="G71" s="47" t="str">
        <f aca="false">IF(C71="","",IF(INDEX(Tarifs!$F$4:$F$30,MATCH(C71,LISTE_SUPPORTS,0))="","",INDEX(Tarifs!$F$4:$F$30,MATCH(C71,LISTE_SUPPORTS,0))))</f>
        <v/>
      </c>
      <c r="H71" s="48" t="str">
        <f aca="false">IF(L71="","",INDEX(Calculs!$D$4:$D$15,MATCH(L71,Calculs!$A$4:$A$15,0)))</f>
        <v/>
      </c>
      <c r="I71" s="47" t="str">
        <f aca="false">IF(OR(G71="",H71=""),"",ROUND(G71*(1-H71),2))</f>
        <v/>
      </c>
      <c r="J71" s="47" t="str">
        <f aca="false">IF(OR(I71="",D71=""),"",ROUND(D71*I71*(1-Offre!$B$9),2))</f>
        <v/>
      </c>
      <c r="K71" s="41" t="str">
        <f aca="false">IF(AND(B71="",C71="",D71=""),"",IF(B71="","Choisissez l'adhérent",IF(E71="","Adhérent inconnu",IF(C71="","Choisissez le support",IF(OR(D71="",D71&lt;=0),"Indiquez la quantité",IF(G71="","Prix à compléter par LineaPix","OK"))))))</f>
        <v/>
      </c>
      <c r="L71" s="41" t="str">
        <f aca="false">IF(C71="","",INDEX(Tarifs!$C$4:$C$30,MATCH(C71,LISTE_SUPPORTS,0)))</f>
        <v/>
      </c>
      <c r="M71" s="48" t="str">
        <f aca="false">IF(OR(E71="",L71=""),"",INDEX(Calculs!$B$42:$M$61,MATCH(E71,Calculs!$A$42:$A$61,0),MATCH(L71,Calculs!$B$41:$M$41,0)))</f>
        <v/>
      </c>
      <c r="N71" s="47" t="str">
        <f aca="false">IF(OR(J71="",M71=""),"",ROUND(D71*ROUND(G71*(1-M71),2)*(1-Offre!$B$9),2))</f>
        <v/>
      </c>
      <c r="O71" s="49" t="n">
        <f aca="false">IF(OR(C71="",D71=""),0,D71*INDEX(Tarifs!$G$4:$G$30,MATCH(C71,LISTE_SUPPORTS,0)))</f>
        <v>0</v>
      </c>
    </row>
    <row r="72" customFormat="false" ht="15" hidden="false" customHeight="false" outlineLevel="0" collapsed="false">
      <c r="A72" s="44" t="n">
        <v>67</v>
      </c>
      <c r="B72" s="35"/>
      <c r="C72" s="35"/>
      <c r="D72" s="45"/>
      <c r="E72" s="46" t="str">
        <f aca="false">IF(B72="","",IFERROR(INDEX('Club et adhérents'!$A$17:$A$36,MATCH(B72,LISTE_ADH,0)),""))</f>
        <v/>
      </c>
      <c r="F72" s="41" t="str">
        <f aca="false">IF(C72="","",INDEX(Tarifs!$E$4:$E$30,MATCH(C72,LISTE_SUPPORTS,0)))</f>
        <v/>
      </c>
      <c r="G72" s="47" t="str">
        <f aca="false">IF(C72="","",IF(INDEX(Tarifs!$F$4:$F$30,MATCH(C72,LISTE_SUPPORTS,0))="","",INDEX(Tarifs!$F$4:$F$30,MATCH(C72,LISTE_SUPPORTS,0))))</f>
        <v/>
      </c>
      <c r="H72" s="48" t="str">
        <f aca="false">IF(L72="","",INDEX(Calculs!$D$4:$D$15,MATCH(L72,Calculs!$A$4:$A$15,0)))</f>
        <v/>
      </c>
      <c r="I72" s="47" t="str">
        <f aca="false">IF(OR(G72="",H72=""),"",ROUND(G72*(1-H72),2))</f>
        <v/>
      </c>
      <c r="J72" s="47" t="str">
        <f aca="false">IF(OR(I72="",D72=""),"",ROUND(D72*I72*(1-Offre!$B$9),2))</f>
        <v/>
      </c>
      <c r="K72" s="41" t="str">
        <f aca="false">IF(AND(B72="",C72="",D72=""),"",IF(B72="","Choisissez l'adhérent",IF(E72="","Adhérent inconnu",IF(C72="","Choisissez le support",IF(OR(D72="",D72&lt;=0),"Indiquez la quantité",IF(G72="","Prix à compléter par LineaPix","OK"))))))</f>
        <v/>
      </c>
      <c r="L72" s="41" t="str">
        <f aca="false">IF(C72="","",INDEX(Tarifs!$C$4:$C$30,MATCH(C72,LISTE_SUPPORTS,0)))</f>
        <v/>
      </c>
      <c r="M72" s="48" t="str">
        <f aca="false">IF(OR(E72="",L72=""),"",INDEX(Calculs!$B$42:$M$61,MATCH(E72,Calculs!$A$42:$A$61,0),MATCH(L72,Calculs!$B$41:$M$41,0)))</f>
        <v/>
      </c>
      <c r="N72" s="47" t="str">
        <f aca="false">IF(OR(J72="",M72=""),"",ROUND(D72*ROUND(G72*(1-M72),2)*(1-Offre!$B$9),2))</f>
        <v/>
      </c>
      <c r="O72" s="49" t="n">
        <f aca="false">IF(OR(C72="",D72=""),0,D72*INDEX(Tarifs!$G$4:$G$30,MATCH(C72,LISTE_SUPPORTS,0)))</f>
        <v>0</v>
      </c>
    </row>
    <row r="73" customFormat="false" ht="15" hidden="false" customHeight="false" outlineLevel="0" collapsed="false">
      <c r="A73" s="44" t="n">
        <v>68</v>
      </c>
      <c r="B73" s="35"/>
      <c r="C73" s="35"/>
      <c r="D73" s="45"/>
      <c r="E73" s="46" t="str">
        <f aca="false">IF(B73="","",IFERROR(INDEX('Club et adhérents'!$A$17:$A$36,MATCH(B73,LISTE_ADH,0)),""))</f>
        <v/>
      </c>
      <c r="F73" s="41" t="str">
        <f aca="false">IF(C73="","",INDEX(Tarifs!$E$4:$E$30,MATCH(C73,LISTE_SUPPORTS,0)))</f>
        <v/>
      </c>
      <c r="G73" s="47" t="str">
        <f aca="false">IF(C73="","",IF(INDEX(Tarifs!$F$4:$F$30,MATCH(C73,LISTE_SUPPORTS,0))="","",INDEX(Tarifs!$F$4:$F$30,MATCH(C73,LISTE_SUPPORTS,0))))</f>
        <v/>
      </c>
      <c r="H73" s="48" t="str">
        <f aca="false">IF(L73="","",INDEX(Calculs!$D$4:$D$15,MATCH(L73,Calculs!$A$4:$A$15,0)))</f>
        <v/>
      </c>
      <c r="I73" s="47" t="str">
        <f aca="false">IF(OR(G73="",H73=""),"",ROUND(G73*(1-H73),2))</f>
        <v/>
      </c>
      <c r="J73" s="47" t="str">
        <f aca="false">IF(OR(I73="",D73=""),"",ROUND(D73*I73*(1-Offre!$B$9),2))</f>
        <v/>
      </c>
      <c r="K73" s="41" t="str">
        <f aca="false">IF(AND(B73="",C73="",D73=""),"",IF(B73="","Choisissez l'adhérent",IF(E73="","Adhérent inconnu",IF(C73="","Choisissez le support",IF(OR(D73="",D73&lt;=0),"Indiquez la quantité",IF(G73="","Prix à compléter par LineaPix","OK"))))))</f>
        <v/>
      </c>
      <c r="L73" s="41" t="str">
        <f aca="false">IF(C73="","",INDEX(Tarifs!$C$4:$C$30,MATCH(C73,LISTE_SUPPORTS,0)))</f>
        <v/>
      </c>
      <c r="M73" s="48" t="str">
        <f aca="false">IF(OR(E73="",L73=""),"",INDEX(Calculs!$B$42:$M$61,MATCH(E73,Calculs!$A$42:$A$61,0),MATCH(L73,Calculs!$B$41:$M$41,0)))</f>
        <v/>
      </c>
      <c r="N73" s="47" t="str">
        <f aca="false">IF(OR(J73="",M73=""),"",ROUND(D73*ROUND(G73*(1-M73),2)*(1-Offre!$B$9),2))</f>
        <v/>
      </c>
      <c r="O73" s="49" t="n">
        <f aca="false">IF(OR(C73="",D73=""),0,D73*INDEX(Tarifs!$G$4:$G$30,MATCH(C73,LISTE_SUPPORTS,0)))</f>
        <v>0</v>
      </c>
    </row>
    <row r="74" customFormat="false" ht="15" hidden="false" customHeight="false" outlineLevel="0" collapsed="false">
      <c r="A74" s="44" t="n">
        <v>69</v>
      </c>
      <c r="B74" s="35"/>
      <c r="C74" s="35"/>
      <c r="D74" s="45"/>
      <c r="E74" s="46" t="str">
        <f aca="false">IF(B74="","",IFERROR(INDEX('Club et adhérents'!$A$17:$A$36,MATCH(B74,LISTE_ADH,0)),""))</f>
        <v/>
      </c>
      <c r="F74" s="41" t="str">
        <f aca="false">IF(C74="","",INDEX(Tarifs!$E$4:$E$30,MATCH(C74,LISTE_SUPPORTS,0)))</f>
        <v/>
      </c>
      <c r="G74" s="47" t="str">
        <f aca="false">IF(C74="","",IF(INDEX(Tarifs!$F$4:$F$30,MATCH(C74,LISTE_SUPPORTS,0))="","",INDEX(Tarifs!$F$4:$F$30,MATCH(C74,LISTE_SUPPORTS,0))))</f>
        <v/>
      </c>
      <c r="H74" s="48" t="str">
        <f aca="false">IF(L74="","",INDEX(Calculs!$D$4:$D$15,MATCH(L74,Calculs!$A$4:$A$15,0)))</f>
        <v/>
      </c>
      <c r="I74" s="47" t="str">
        <f aca="false">IF(OR(G74="",H74=""),"",ROUND(G74*(1-H74),2))</f>
        <v/>
      </c>
      <c r="J74" s="47" t="str">
        <f aca="false">IF(OR(I74="",D74=""),"",ROUND(D74*I74*(1-Offre!$B$9),2))</f>
        <v/>
      </c>
      <c r="K74" s="41" t="str">
        <f aca="false">IF(AND(B74="",C74="",D74=""),"",IF(B74="","Choisissez l'adhérent",IF(E74="","Adhérent inconnu",IF(C74="","Choisissez le support",IF(OR(D74="",D74&lt;=0),"Indiquez la quantité",IF(G74="","Prix à compléter par LineaPix","OK"))))))</f>
        <v/>
      </c>
      <c r="L74" s="41" t="str">
        <f aca="false">IF(C74="","",INDEX(Tarifs!$C$4:$C$30,MATCH(C74,LISTE_SUPPORTS,0)))</f>
        <v/>
      </c>
      <c r="M74" s="48" t="str">
        <f aca="false">IF(OR(E74="",L74=""),"",INDEX(Calculs!$B$42:$M$61,MATCH(E74,Calculs!$A$42:$A$61,0),MATCH(L74,Calculs!$B$41:$M$41,0)))</f>
        <v/>
      </c>
      <c r="N74" s="47" t="str">
        <f aca="false">IF(OR(J74="",M74=""),"",ROUND(D74*ROUND(G74*(1-M74),2)*(1-Offre!$B$9),2))</f>
        <v/>
      </c>
      <c r="O74" s="49" t="n">
        <f aca="false">IF(OR(C74="",D74=""),0,D74*INDEX(Tarifs!$G$4:$G$30,MATCH(C74,LISTE_SUPPORTS,0)))</f>
        <v>0</v>
      </c>
    </row>
    <row r="75" customFormat="false" ht="15" hidden="false" customHeight="false" outlineLevel="0" collapsed="false">
      <c r="A75" s="44" t="n">
        <v>70</v>
      </c>
      <c r="B75" s="35"/>
      <c r="C75" s="35"/>
      <c r="D75" s="45"/>
      <c r="E75" s="46" t="str">
        <f aca="false">IF(B75="","",IFERROR(INDEX('Club et adhérents'!$A$17:$A$36,MATCH(B75,LISTE_ADH,0)),""))</f>
        <v/>
      </c>
      <c r="F75" s="41" t="str">
        <f aca="false">IF(C75="","",INDEX(Tarifs!$E$4:$E$30,MATCH(C75,LISTE_SUPPORTS,0)))</f>
        <v/>
      </c>
      <c r="G75" s="47" t="str">
        <f aca="false">IF(C75="","",IF(INDEX(Tarifs!$F$4:$F$30,MATCH(C75,LISTE_SUPPORTS,0))="","",INDEX(Tarifs!$F$4:$F$30,MATCH(C75,LISTE_SUPPORTS,0))))</f>
        <v/>
      </c>
      <c r="H75" s="48" t="str">
        <f aca="false">IF(L75="","",INDEX(Calculs!$D$4:$D$15,MATCH(L75,Calculs!$A$4:$A$15,0)))</f>
        <v/>
      </c>
      <c r="I75" s="47" t="str">
        <f aca="false">IF(OR(G75="",H75=""),"",ROUND(G75*(1-H75),2))</f>
        <v/>
      </c>
      <c r="J75" s="47" t="str">
        <f aca="false">IF(OR(I75="",D75=""),"",ROUND(D75*I75*(1-Offre!$B$9),2))</f>
        <v/>
      </c>
      <c r="K75" s="41" t="str">
        <f aca="false">IF(AND(B75="",C75="",D75=""),"",IF(B75="","Choisissez l'adhérent",IF(E75="","Adhérent inconnu",IF(C75="","Choisissez le support",IF(OR(D75="",D75&lt;=0),"Indiquez la quantité",IF(G75="","Prix à compléter par LineaPix","OK"))))))</f>
        <v/>
      </c>
      <c r="L75" s="41" t="str">
        <f aca="false">IF(C75="","",INDEX(Tarifs!$C$4:$C$30,MATCH(C75,LISTE_SUPPORTS,0)))</f>
        <v/>
      </c>
      <c r="M75" s="48" t="str">
        <f aca="false">IF(OR(E75="",L75=""),"",INDEX(Calculs!$B$42:$M$61,MATCH(E75,Calculs!$A$42:$A$61,0),MATCH(L75,Calculs!$B$41:$M$41,0)))</f>
        <v/>
      </c>
      <c r="N75" s="47" t="str">
        <f aca="false">IF(OR(J75="",M75=""),"",ROUND(D75*ROUND(G75*(1-M75),2)*(1-Offre!$B$9),2))</f>
        <v/>
      </c>
      <c r="O75" s="49" t="n">
        <f aca="false">IF(OR(C75="",D75=""),0,D75*INDEX(Tarifs!$G$4:$G$30,MATCH(C75,LISTE_SUPPORTS,0)))</f>
        <v>0</v>
      </c>
    </row>
    <row r="76" customFormat="false" ht="15" hidden="false" customHeight="false" outlineLevel="0" collapsed="false">
      <c r="A76" s="44" t="n">
        <v>71</v>
      </c>
      <c r="B76" s="35"/>
      <c r="C76" s="35"/>
      <c r="D76" s="45"/>
      <c r="E76" s="46" t="str">
        <f aca="false">IF(B76="","",IFERROR(INDEX('Club et adhérents'!$A$17:$A$36,MATCH(B76,LISTE_ADH,0)),""))</f>
        <v/>
      </c>
      <c r="F76" s="41" t="str">
        <f aca="false">IF(C76="","",INDEX(Tarifs!$E$4:$E$30,MATCH(C76,LISTE_SUPPORTS,0)))</f>
        <v/>
      </c>
      <c r="G76" s="47" t="str">
        <f aca="false">IF(C76="","",IF(INDEX(Tarifs!$F$4:$F$30,MATCH(C76,LISTE_SUPPORTS,0))="","",INDEX(Tarifs!$F$4:$F$30,MATCH(C76,LISTE_SUPPORTS,0))))</f>
        <v/>
      </c>
      <c r="H76" s="48" t="str">
        <f aca="false">IF(L76="","",INDEX(Calculs!$D$4:$D$15,MATCH(L76,Calculs!$A$4:$A$15,0)))</f>
        <v/>
      </c>
      <c r="I76" s="47" t="str">
        <f aca="false">IF(OR(G76="",H76=""),"",ROUND(G76*(1-H76),2))</f>
        <v/>
      </c>
      <c r="J76" s="47" t="str">
        <f aca="false">IF(OR(I76="",D76=""),"",ROUND(D76*I76*(1-Offre!$B$9),2))</f>
        <v/>
      </c>
      <c r="K76" s="41" t="str">
        <f aca="false">IF(AND(B76="",C76="",D76=""),"",IF(B76="","Choisissez l'adhérent",IF(E76="","Adhérent inconnu",IF(C76="","Choisissez le support",IF(OR(D76="",D76&lt;=0),"Indiquez la quantité",IF(G76="","Prix à compléter par LineaPix","OK"))))))</f>
        <v/>
      </c>
      <c r="L76" s="41" t="str">
        <f aca="false">IF(C76="","",INDEX(Tarifs!$C$4:$C$30,MATCH(C76,LISTE_SUPPORTS,0)))</f>
        <v/>
      </c>
      <c r="M76" s="48" t="str">
        <f aca="false">IF(OR(E76="",L76=""),"",INDEX(Calculs!$B$42:$M$61,MATCH(E76,Calculs!$A$42:$A$61,0),MATCH(L76,Calculs!$B$41:$M$41,0)))</f>
        <v/>
      </c>
      <c r="N76" s="47" t="str">
        <f aca="false">IF(OR(J76="",M76=""),"",ROUND(D76*ROUND(G76*(1-M76),2)*(1-Offre!$B$9),2))</f>
        <v/>
      </c>
      <c r="O76" s="49" t="n">
        <f aca="false">IF(OR(C76="",D76=""),0,D76*INDEX(Tarifs!$G$4:$G$30,MATCH(C76,LISTE_SUPPORTS,0)))</f>
        <v>0</v>
      </c>
    </row>
    <row r="77" customFormat="false" ht="15" hidden="false" customHeight="false" outlineLevel="0" collapsed="false">
      <c r="A77" s="44" t="n">
        <v>72</v>
      </c>
      <c r="B77" s="35"/>
      <c r="C77" s="35"/>
      <c r="D77" s="45"/>
      <c r="E77" s="46" t="str">
        <f aca="false">IF(B77="","",IFERROR(INDEX('Club et adhérents'!$A$17:$A$36,MATCH(B77,LISTE_ADH,0)),""))</f>
        <v/>
      </c>
      <c r="F77" s="41" t="str">
        <f aca="false">IF(C77="","",INDEX(Tarifs!$E$4:$E$30,MATCH(C77,LISTE_SUPPORTS,0)))</f>
        <v/>
      </c>
      <c r="G77" s="47" t="str">
        <f aca="false">IF(C77="","",IF(INDEX(Tarifs!$F$4:$F$30,MATCH(C77,LISTE_SUPPORTS,0))="","",INDEX(Tarifs!$F$4:$F$30,MATCH(C77,LISTE_SUPPORTS,0))))</f>
        <v/>
      </c>
      <c r="H77" s="48" t="str">
        <f aca="false">IF(L77="","",INDEX(Calculs!$D$4:$D$15,MATCH(L77,Calculs!$A$4:$A$15,0)))</f>
        <v/>
      </c>
      <c r="I77" s="47" t="str">
        <f aca="false">IF(OR(G77="",H77=""),"",ROUND(G77*(1-H77),2))</f>
        <v/>
      </c>
      <c r="J77" s="47" t="str">
        <f aca="false">IF(OR(I77="",D77=""),"",ROUND(D77*I77*(1-Offre!$B$9),2))</f>
        <v/>
      </c>
      <c r="K77" s="41" t="str">
        <f aca="false">IF(AND(B77="",C77="",D77=""),"",IF(B77="","Choisissez l'adhérent",IF(E77="","Adhérent inconnu",IF(C77="","Choisissez le support",IF(OR(D77="",D77&lt;=0),"Indiquez la quantité",IF(G77="","Prix à compléter par LineaPix","OK"))))))</f>
        <v/>
      </c>
      <c r="L77" s="41" t="str">
        <f aca="false">IF(C77="","",INDEX(Tarifs!$C$4:$C$30,MATCH(C77,LISTE_SUPPORTS,0)))</f>
        <v/>
      </c>
      <c r="M77" s="48" t="str">
        <f aca="false">IF(OR(E77="",L77=""),"",INDEX(Calculs!$B$42:$M$61,MATCH(E77,Calculs!$A$42:$A$61,0),MATCH(L77,Calculs!$B$41:$M$41,0)))</f>
        <v/>
      </c>
      <c r="N77" s="47" t="str">
        <f aca="false">IF(OR(J77="",M77=""),"",ROUND(D77*ROUND(G77*(1-M77),2)*(1-Offre!$B$9),2))</f>
        <v/>
      </c>
      <c r="O77" s="49" t="n">
        <f aca="false">IF(OR(C77="",D77=""),0,D77*INDEX(Tarifs!$G$4:$G$30,MATCH(C77,LISTE_SUPPORTS,0)))</f>
        <v>0</v>
      </c>
    </row>
    <row r="78" customFormat="false" ht="15" hidden="false" customHeight="false" outlineLevel="0" collapsed="false">
      <c r="A78" s="44" t="n">
        <v>73</v>
      </c>
      <c r="B78" s="35"/>
      <c r="C78" s="35"/>
      <c r="D78" s="45"/>
      <c r="E78" s="46" t="str">
        <f aca="false">IF(B78="","",IFERROR(INDEX('Club et adhérents'!$A$17:$A$36,MATCH(B78,LISTE_ADH,0)),""))</f>
        <v/>
      </c>
      <c r="F78" s="41" t="str">
        <f aca="false">IF(C78="","",INDEX(Tarifs!$E$4:$E$30,MATCH(C78,LISTE_SUPPORTS,0)))</f>
        <v/>
      </c>
      <c r="G78" s="47" t="str">
        <f aca="false">IF(C78="","",IF(INDEX(Tarifs!$F$4:$F$30,MATCH(C78,LISTE_SUPPORTS,0))="","",INDEX(Tarifs!$F$4:$F$30,MATCH(C78,LISTE_SUPPORTS,0))))</f>
        <v/>
      </c>
      <c r="H78" s="48" t="str">
        <f aca="false">IF(L78="","",INDEX(Calculs!$D$4:$D$15,MATCH(L78,Calculs!$A$4:$A$15,0)))</f>
        <v/>
      </c>
      <c r="I78" s="47" t="str">
        <f aca="false">IF(OR(G78="",H78=""),"",ROUND(G78*(1-H78),2))</f>
        <v/>
      </c>
      <c r="J78" s="47" t="str">
        <f aca="false">IF(OR(I78="",D78=""),"",ROUND(D78*I78*(1-Offre!$B$9),2))</f>
        <v/>
      </c>
      <c r="K78" s="41" t="str">
        <f aca="false">IF(AND(B78="",C78="",D78=""),"",IF(B78="","Choisissez l'adhérent",IF(E78="","Adhérent inconnu",IF(C78="","Choisissez le support",IF(OR(D78="",D78&lt;=0),"Indiquez la quantité",IF(G78="","Prix à compléter par LineaPix","OK"))))))</f>
        <v/>
      </c>
      <c r="L78" s="41" t="str">
        <f aca="false">IF(C78="","",INDEX(Tarifs!$C$4:$C$30,MATCH(C78,LISTE_SUPPORTS,0)))</f>
        <v/>
      </c>
      <c r="M78" s="48" t="str">
        <f aca="false">IF(OR(E78="",L78=""),"",INDEX(Calculs!$B$42:$M$61,MATCH(E78,Calculs!$A$42:$A$61,0),MATCH(L78,Calculs!$B$41:$M$41,0)))</f>
        <v/>
      </c>
      <c r="N78" s="47" t="str">
        <f aca="false">IF(OR(J78="",M78=""),"",ROUND(D78*ROUND(G78*(1-M78),2)*(1-Offre!$B$9),2))</f>
        <v/>
      </c>
      <c r="O78" s="49" t="n">
        <f aca="false">IF(OR(C78="",D78=""),0,D78*INDEX(Tarifs!$G$4:$G$30,MATCH(C78,LISTE_SUPPORTS,0)))</f>
        <v>0</v>
      </c>
    </row>
    <row r="79" customFormat="false" ht="15" hidden="false" customHeight="false" outlineLevel="0" collapsed="false">
      <c r="A79" s="44" t="n">
        <v>74</v>
      </c>
      <c r="B79" s="35"/>
      <c r="C79" s="35"/>
      <c r="D79" s="45"/>
      <c r="E79" s="46" t="str">
        <f aca="false">IF(B79="","",IFERROR(INDEX('Club et adhérents'!$A$17:$A$36,MATCH(B79,LISTE_ADH,0)),""))</f>
        <v/>
      </c>
      <c r="F79" s="41" t="str">
        <f aca="false">IF(C79="","",INDEX(Tarifs!$E$4:$E$30,MATCH(C79,LISTE_SUPPORTS,0)))</f>
        <v/>
      </c>
      <c r="G79" s="47" t="str">
        <f aca="false">IF(C79="","",IF(INDEX(Tarifs!$F$4:$F$30,MATCH(C79,LISTE_SUPPORTS,0))="","",INDEX(Tarifs!$F$4:$F$30,MATCH(C79,LISTE_SUPPORTS,0))))</f>
        <v/>
      </c>
      <c r="H79" s="48" t="str">
        <f aca="false">IF(L79="","",INDEX(Calculs!$D$4:$D$15,MATCH(L79,Calculs!$A$4:$A$15,0)))</f>
        <v/>
      </c>
      <c r="I79" s="47" t="str">
        <f aca="false">IF(OR(G79="",H79=""),"",ROUND(G79*(1-H79),2))</f>
        <v/>
      </c>
      <c r="J79" s="47" t="str">
        <f aca="false">IF(OR(I79="",D79=""),"",ROUND(D79*I79*(1-Offre!$B$9),2))</f>
        <v/>
      </c>
      <c r="K79" s="41" t="str">
        <f aca="false">IF(AND(B79="",C79="",D79=""),"",IF(B79="","Choisissez l'adhérent",IF(E79="","Adhérent inconnu",IF(C79="","Choisissez le support",IF(OR(D79="",D79&lt;=0),"Indiquez la quantité",IF(G79="","Prix à compléter par LineaPix","OK"))))))</f>
        <v/>
      </c>
      <c r="L79" s="41" t="str">
        <f aca="false">IF(C79="","",INDEX(Tarifs!$C$4:$C$30,MATCH(C79,LISTE_SUPPORTS,0)))</f>
        <v/>
      </c>
      <c r="M79" s="48" t="str">
        <f aca="false">IF(OR(E79="",L79=""),"",INDEX(Calculs!$B$42:$M$61,MATCH(E79,Calculs!$A$42:$A$61,0),MATCH(L79,Calculs!$B$41:$M$41,0)))</f>
        <v/>
      </c>
      <c r="N79" s="47" t="str">
        <f aca="false">IF(OR(J79="",M79=""),"",ROUND(D79*ROUND(G79*(1-M79),2)*(1-Offre!$B$9),2))</f>
        <v/>
      </c>
      <c r="O79" s="49" t="n">
        <f aca="false">IF(OR(C79="",D79=""),0,D79*INDEX(Tarifs!$G$4:$G$30,MATCH(C79,LISTE_SUPPORTS,0)))</f>
        <v>0</v>
      </c>
    </row>
    <row r="80" customFormat="false" ht="15" hidden="false" customHeight="false" outlineLevel="0" collapsed="false">
      <c r="A80" s="44" t="n">
        <v>75</v>
      </c>
      <c r="B80" s="35"/>
      <c r="C80" s="35"/>
      <c r="D80" s="45"/>
      <c r="E80" s="46" t="str">
        <f aca="false">IF(B80="","",IFERROR(INDEX('Club et adhérents'!$A$17:$A$36,MATCH(B80,LISTE_ADH,0)),""))</f>
        <v/>
      </c>
      <c r="F80" s="41" t="str">
        <f aca="false">IF(C80="","",INDEX(Tarifs!$E$4:$E$30,MATCH(C80,LISTE_SUPPORTS,0)))</f>
        <v/>
      </c>
      <c r="G80" s="47" t="str">
        <f aca="false">IF(C80="","",IF(INDEX(Tarifs!$F$4:$F$30,MATCH(C80,LISTE_SUPPORTS,0))="","",INDEX(Tarifs!$F$4:$F$30,MATCH(C80,LISTE_SUPPORTS,0))))</f>
        <v/>
      </c>
      <c r="H80" s="48" t="str">
        <f aca="false">IF(L80="","",INDEX(Calculs!$D$4:$D$15,MATCH(L80,Calculs!$A$4:$A$15,0)))</f>
        <v/>
      </c>
      <c r="I80" s="47" t="str">
        <f aca="false">IF(OR(G80="",H80=""),"",ROUND(G80*(1-H80),2))</f>
        <v/>
      </c>
      <c r="J80" s="47" t="str">
        <f aca="false">IF(OR(I80="",D80=""),"",ROUND(D80*I80*(1-Offre!$B$9),2))</f>
        <v/>
      </c>
      <c r="K80" s="41" t="str">
        <f aca="false">IF(AND(B80="",C80="",D80=""),"",IF(B80="","Choisissez l'adhérent",IF(E80="","Adhérent inconnu",IF(C80="","Choisissez le support",IF(OR(D80="",D80&lt;=0),"Indiquez la quantité",IF(G80="","Prix à compléter par LineaPix","OK"))))))</f>
        <v/>
      </c>
      <c r="L80" s="41" t="str">
        <f aca="false">IF(C80="","",INDEX(Tarifs!$C$4:$C$30,MATCH(C80,LISTE_SUPPORTS,0)))</f>
        <v/>
      </c>
      <c r="M80" s="48" t="str">
        <f aca="false">IF(OR(E80="",L80=""),"",INDEX(Calculs!$B$42:$M$61,MATCH(E80,Calculs!$A$42:$A$61,0),MATCH(L80,Calculs!$B$41:$M$41,0)))</f>
        <v/>
      </c>
      <c r="N80" s="47" t="str">
        <f aca="false">IF(OR(J80="",M80=""),"",ROUND(D80*ROUND(G80*(1-M80),2)*(1-Offre!$B$9),2))</f>
        <v/>
      </c>
      <c r="O80" s="49" t="n">
        <f aca="false">IF(OR(C80="",D80=""),0,D80*INDEX(Tarifs!$G$4:$G$30,MATCH(C80,LISTE_SUPPORTS,0)))</f>
        <v>0</v>
      </c>
    </row>
    <row r="81" customFormat="false" ht="15" hidden="false" customHeight="false" outlineLevel="0" collapsed="false">
      <c r="A81" s="44" t="n">
        <v>76</v>
      </c>
      <c r="B81" s="35"/>
      <c r="C81" s="35"/>
      <c r="D81" s="45"/>
      <c r="E81" s="46" t="str">
        <f aca="false">IF(B81="","",IFERROR(INDEX('Club et adhérents'!$A$17:$A$36,MATCH(B81,LISTE_ADH,0)),""))</f>
        <v/>
      </c>
      <c r="F81" s="41" t="str">
        <f aca="false">IF(C81="","",INDEX(Tarifs!$E$4:$E$30,MATCH(C81,LISTE_SUPPORTS,0)))</f>
        <v/>
      </c>
      <c r="G81" s="47" t="str">
        <f aca="false">IF(C81="","",IF(INDEX(Tarifs!$F$4:$F$30,MATCH(C81,LISTE_SUPPORTS,0))="","",INDEX(Tarifs!$F$4:$F$30,MATCH(C81,LISTE_SUPPORTS,0))))</f>
        <v/>
      </c>
      <c r="H81" s="48" t="str">
        <f aca="false">IF(L81="","",INDEX(Calculs!$D$4:$D$15,MATCH(L81,Calculs!$A$4:$A$15,0)))</f>
        <v/>
      </c>
      <c r="I81" s="47" t="str">
        <f aca="false">IF(OR(G81="",H81=""),"",ROUND(G81*(1-H81),2))</f>
        <v/>
      </c>
      <c r="J81" s="47" t="str">
        <f aca="false">IF(OR(I81="",D81=""),"",ROUND(D81*I81*(1-Offre!$B$9),2))</f>
        <v/>
      </c>
      <c r="K81" s="41" t="str">
        <f aca="false">IF(AND(B81="",C81="",D81=""),"",IF(B81="","Choisissez l'adhérent",IF(E81="","Adhérent inconnu",IF(C81="","Choisissez le support",IF(OR(D81="",D81&lt;=0),"Indiquez la quantité",IF(G81="","Prix à compléter par LineaPix","OK"))))))</f>
        <v/>
      </c>
      <c r="L81" s="41" t="str">
        <f aca="false">IF(C81="","",INDEX(Tarifs!$C$4:$C$30,MATCH(C81,LISTE_SUPPORTS,0)))</f>
        <v/>
      </c>
      <c r="M81" s="48" t="str">
        <f aca="false">IF(OR(E81="",L81=""),"",INDEX(Calculs!$B$42:$M$61,MATCH(E81,Calculs!$A$42:$A$61,0),MATCH(L81,Calculs!$B$41:$M$41,0)))</f>
        <v/>
      </c>
      <c r="N81" s="47" t="str">
        <f aca="false">IF(OR(J81="",M81=""),"",ROUND(D81*ROUND(G81*(1-M81),2)*(1-Offre!$B$9),2))</f>
        <v/>
      </c>
      <c r="O81" s="49" t="n">
        <f aca="false">IF(OR(C81="",D81=""),0,D81*INDEX(Tarifs!$G$4:$G$30,MATCH(C81,LISTE_SUPPORTS,0)))</f>
        <v>0</v>
      </c>
    </row>
    <row r="82" customFormat="false" ht="15" hidden="false" customHeight="false" outlineLevel="0" collapsed="false">
      <c r="A82" s="44" t="n">
        <v>77</v>
      </c>
      <c r="B82" s="35"/>
      <c r="C82" s="35"/>
      <c r="D82" s="45"/>
      <c r="E82" s="46" t="str">
        <f aca="false">IF(B82="","",IFERROR(INDEX('Club et adhérents'!$A$17:$A$36,MATCH(B82,LISTE_ADH,0)),""))</f>
        <v/>
      </c>
      <c r="F82" s="41" t="str">
        <f aca="false">IF(C82="","",INDEX(Tarifs!$E$4:$E$30,MATCH(C82,LISTE_SUPPORTS,0)))</f>
        <v/>
      </c>
      <c r="G82" s="47" t="str">
        <f aca="false">IF(C82="","",IF(INDEX(Tarifs!$F$4:$F$30,MATCH(C82,LISTE_SUPPORTS,0))="","",INDEX(Tarifs!$F$4:$F$30,MATCH(C82,LISTE_SUPPORTS,0))))</f>
        <v/>
      </c>
      <c r="H82" s="48" t="str">
        <f aca="false">IF(L82="","",INDEX(Calculs!$D$4:$D$15,MATCH(L82,Calculs!$A$4:$A$15,0)))</f>
        <v/>
      </c>
      <c r="I82" s="47" t="str">
        <f aca="false">IF(OR(G82="",H82=""),"",ROUND(G82*(1-H82),2))</f>
        <v/>
      </c>
      <c r="J82" s="47" t="str">
        <f aca="false">IF(OR(I82="",D82=""),"",ROUND(D82*I82*(1-Offre!$B$9),2))</f>
        <v/>
      </c>
      <c r="K82" s="41" t="str">
        <f aca="false">IF(AND(B82="",C82="",D82=""),"",IF(B82="","Choisissez l'adhérent",IF(E82="","Adhérent inconnu",IF(C82="","Choisissez le support",IF(OR(D82="",D82&lt;=0),"Indiquez la quantité",IF(G82="","Prix à compléter par LineaPix","OK"))))))</f>
        <v/>
      </c>
      <c r="L82" s="41" t="str">
        <f aca="false">IF(C82="","",INDEX(Tarifs!$C$4:$C$30,MATCH(C82,LISTE_SUPPORTS,0)))</f>
        <v/>
      </c>
      <c r="M82" s="48" t="str">
        <f aca="false">IF(OR(E82="",L82=""),"",INDEX(Calculs!$B$42:$M$61,MATCH(E82,Calculs!$A$42:$A$61,0),MATCH(L82,Calculs!$B$41:$M$41,0)))</f>
        <v/>
      </c>
      <c r="N82" s="47" t="str">
        <f aca="false">IF(OR(J82="",M82=""),"",ROUND(D82*ROUND(G82*(1-M82),2)*(1-Offre!$B$9),2))</f>
        <v/>
      </c>
      <c r="O82" s="49" t="n">
        <f aca="false">IF(OR(C82="",D82=""),0,D82*INDEX(Tarifs!$G$4:$G$30,MATCH(C82,LISTE_SUPPORTS,0)))</f>
        <v>0</v>
      </c>
    </row>
    <row r="83" customFormat="false" ht="15" hidden="false" customHeight="false" outlineLevel="0" collapsed="false">
      <c r="A83" s="44" t="n">
        <v>78</v>
      </c>
      <c r="B83" s="35"/>
      <c r="C83" s="35"/>
      <c r="D83" s="45"/>
      <c r="E83" s="46" t="str">
        <f aca="false">IF(B83="","",IFERROR(INDEX('Club et adhérents'!$A$17:$A$36,MATCH(B83,LISTE_ADH,0)),""))</f>
        <v/>
      </c>
      <c r="F83" s="41" t="str">
        <f aca="false">IF(C83="","",INDEX(Tarifs!$E$4:$E$30,MATCH(C83,LISTE_SUPPORTS,0)))</f>
        <v/>
      </c>
      <c r="G83" s="47" t="str">
        <f aca="false">IF(C83="","",IF(INDEX(Tarifs!$F$4:$F$30,MATCH(C83,LISTE_SUPPORTS,0))="","",INDEX(Tarifs!$F$4:$F$30,MATCH(C83,LISTE_SUPPORTS,0))))</f>
        <v/>
      </c>
      <c r="H83" s="48" t="str">
        <f aca="false">IF(L83="","",INDEX(Calculs!$D$4:$D$15,MATCH(L83,Calculs!$A$4:$A$15,0)))</f>
        <v/>
      </c>
      <c r="I83" s="47" t="str">
        <f aca="false">IF(OR(G83="",H83=""),"",ROUND(G83*(1-H83),2))</f>
        <v/>
      </c>
      <c r="J83" s="47" t="str">
        <f aca="false">IF(OR(I83="",D83=""),"",ROUND(D83*I83*(1-Offre!$B$9),2))</f>
        <v/>
      </c>
      <c r="K83" s="41" t="str">
        <f aca="false">IF(AND(B83="",C83="",D83=""),"",IF(B83="","Choisissez l'adhérent",IF(E83="","Adhérent inconnu",IF(C83="","Choisissez le support",IF(OR(D83="",D83&lt;=0),"Indiquez la quantité",IF(G83="","Prix à compléter par LineaPix","OK"))))))</f>
        <v/>
      </c>
      <c r="L83" s="41" t="str">
        <f aca="false">IF(C83="","",INDEX(Tarifs!$C$4:$C$30,MATCH(C83,LISTE_SUPPORTS,0)))</f>
        <v/>
      </c>
      <c r="M83" s="48" t="str">
        <f aca="false">IF(OR(E83="",L83=""),"",INDEX(Calculs!$B$42:$M$61,MATCH(E83,Calculs!$A$42:$A$61,0),MATCH(L83,Calculs!$B$41:$M$41,0)))</f>
        <v/>
      </c>
      <c r="N83" s="47" t="str">
        <f aca="false">IF(OR(J83="",M83=""),"",ROUND(D83*ROUND(G83*(1-M83),2)*(1-Offre!$B$9),2))</f>
        <v/>
      </c>
      <c r="O83" s="49" t="n">
        <f aca="false">IF(OR(C83="",D83=""),0,D83*INDEX(Tarifs!$G$4:$G$30,MATCH(C83,LISTE_SUPPORTS,0)))</f>
        <v>0</v>
      </c>
    </row>
    <row r="84" customFormat="false" ht="15" hidden="false" customHeight="false" outlineLevel="0" collapsed="false">
      <c r="A84" s="44" t="n">
        <v>79</v>
      </c>
      <c r="B84" s="35"/>
      <c r="C84" s="35"/>
      <c r="D84" s="45"/>
      <c r="E84" s="46" t="str">
        <f aca="false">IF(B84="","",IFERROR(INDEX('Club et adhérents'!$A$17:$A$36,MATCH(B84,LISTE_ADH,0)),""))</f>
        <v/>
      </c>
      <c r="F84" s="41" t="str">
        <f aca="false">IF(C84="","",INDEX(Tarifs!$E$4:$E$30,MATCH(C84,LISTE_SUPPORTS,0)))</f>
        <v/>
      </c>
      <c r="G84" s="47" t="str">
        <f aca="false">IF(C84="","",IF(INDEX(Tarifs!$F$4:$F$30,MATCH(C84,LISTE_SUPPORTS,0))="","",INDEX(Tarifs!$F$4:$F$30,MATCH(C84,LISTE_SUPPORTS,0))))</f>
        <v/>
      </c>
      <c r="H84" s="48" t="str">
        <f aca="false">IF(L84="","",INDEX(Calculs!$D$4:$D$15,MATCH(L84,Calculs!$A$4:$A$15,0)))</f>
        <v/>
      </c>
      <c r="I84" s="47" t="str">
        <f aca="false">IF(OR(G84="",H84=""),"",ROUND(G84*(1-H84),2))</f>
        <v/>
      </c>
      <c r="J84" s="47" t="str">
        <f aca="false">IF(OR(I84="",D84=""),"",ROUND(D84*I84*(1-Offre!$B$9),2))</f>
        <v/>
      </c>
      <c r="K84" s="41" t="str">
        <f aca="false">IF(AND(B84="",C84="",D84=""),"",IF(B84="","Choisissez l'adhérent",IF(E84="","Adhérent inconnu",IF(C84="","Choisissez le support",IF(OR(D84="",D84&lt;=0),"Indiquez la quantité",IF(G84="","Prix à compléter par LineaPix","OK"))))))</f>
        <v/>
      </c>
      <c r="L84" s="41" t="str">
        <f aca="false">IF(C84="","",INDEX(Tarifs!$C$4:$C$30,MATCH(C84,LISTE_SUPPORTS,0)))</f>
        <v/>
      </c>
      <c r="M84" s="48" t="str">
        <f aca="false">IF(OR(E84="",L84=""),"",INDEX(Calculs!$B$42:$M$61,MATCH(E84,Calculs!$A$42:$A$61,0),MATCH(L84,Calculs!$B$41:$M$41,0)))</f>
        <v/>
      </c>
      <c r="N84" s="47" t="str">
        <f aca="false">IF(OR(J84="",M84=""),"",ROUND(D84*ROUND(G84*(1-M84),2)*(1-Offre!$B$9),2))</f>
        <v/>
      </c>
      <c r="O84" s="49" t="n">
        <f aca="false">IF(OR(C84="",D84=""),0,D84*INDEX(Tarifs!$G$4:$G$30,MATCH(C84,LISTE_SUPPORTS,0)))</f>
        <v>0</v>
      </c>
    </row>
    <row r="85" customFormat="false" ht="15" hidden="false" customHeight="false" outlineLevel="0" collapsed="false">
      <c r="A85" s="44" t="n">
        <v>80</v>
      </c>
      <c r="B85" s="35"/>
      <c r="C85" s="35"/>
      <c r="D85" s="45"/>
      <c r="E85" s="46" t="str">
        <f aca="false">IF(B85="","",IFERROR(INDEX('Club et adhérents'!$A$17:$A$36,MATCH(B85,LISTE_ADH,0)),""))</f>
        <v/>
      </c>
      <c r="F85" s="41" t="str">
        <f aca="false">IF(C85="","",INDEX(Tarifs!$E$4:$E$30,MATCH(C85,LISTE_SUPPORTS,0)))</f>
        <v/>
      </c>
      <c r="G85" s="47" t="str">
        <f aca="false">IF(C85="","",IF(INDEX(Tarifs!$F$4:$F$30,MATCH(C85,LISTE_SUPPORTS,0))="","",INDEX(Tarifs!$F$4:$F$30,MATCH(C85,LISTE_SUPPORTS,0))))</f>
        <v/>
      </c>
      <c r="H85" s="48" t="str">
        <f aca="false">IF(L85="","",INDEX(Calculs!$D$4:$D$15,MATCH(L85,Calculs!$A$4:$A$15,0)))</f>
        <v/>
      </c>
      <c r="I85" s="47" t="str">
        <f aca="false">IF(OR(G85="",H85=""),"",ROUND(G85*(1-H85),2))</f>
        <v/>
      </c>
      <c r="J85" s="47" t="str">
        <f aca="false">IF(OR(I85="",D85=""),"",ROUND(D85*I85*(1-Offre!$B$9),2))</f>
        <v/>
      </c>
      <c r="K85" s="41" t="str">
        <f aca="false">IF(AND(B85="",C85="",D85=""),"",IF(B85="","Choisissez l'adhérent",IF(E85="","Adhérent inconnu",IF(C85="","Choisissez le support",IF(OR(D85="",D85&lt;=0),"Indiquez la quantité",IF(G85="","Prix à compléter par LineaPix","OK"))))))</f>
        <v/>
      </c>
      <c r="L85" s="41" t="str">
        <f aca="false">IF(C85="","",INDEX(Tarifs!$C$4:$C$30,MATCH(C85,LISTE_SUPPORTS,0)))</f>
        <v/>
      </c>
      <c r="M85" s="48" t="str">
        <f aca="false">IF(OR(E85="",L85=""),"",INDEX(Calculs!$B$42:$M$61,MATCH(E85,Calculs!$A$42:$A$61,0),MATCH(L85,Calculs!$B$41:$M$41,0)))</f>
        <v/>
      </c>
      <c r="N85" s="47" t="str">
        <f aca="false">IF(OR(J85="",M85=""),"",ROUND(D85*ROUND(G85*(1-M85),2)*(1-Offre!$B$9),2))</f>
        <v/>
      </c>
      <c r="O85" s="49" t="n">
        <f aca="false">IF(OR(C85="",D85=""),0,D85*INDEX(Tarifs!$G$4:$G$30,MATCH(C85,LISTE_SUPPORTS,0)))</f>
        <v>0</v>
      </c>
    </row>
    <row r="86" customFormat="false" ht="15" hidden="false" customHeight="false" outlineLevel="0" collapsed="false">
      <c r="A86" s="44" t="n">
        <v>81</v>
      </c>
      <c r="B86" s="35"/>
      <c r="C86" s="35"/>
      <c r="D86" s="45"/>
      <c r="E86" s="46" t="str">
        <f aca="false">IF(B86="","",IFERROR(INDEX('Club et adhérents'!$A$17:$A$36,MATCH(B86,LISTE_ADH,0)),""))</f>
        <v/>
      </c>
      <c r="F86" s="41" t="str">
        <f aca="false">IF(C86="","",INDEX(Tarifs!$E$4:$E$30,MATCH(C86,LISTE_SUPPORTS,0)))</f>
        <v/>
      </c>
      <c r="G86" s="47" t="str">
        <f aca="false">IF(C86="","",IF(INDEX(Tarifs!$F$4:$F$30,MATCH(C86,LISTE_SUPPORTS,0))="","",INDEX(Tarifs!$F$4:$F$30,MATCH(C86,LISTE_SUPPORTS,0))))</f>
        <v/>
      </c>
      <c r="H86" s="48" t="str">
        <f aca="false">IF(L86="","",INDEX(Calculs!$D$4:$D$15,MATCH(L86,Calculs!$A$4:$A$15,0)))</f>
        <v/>
      </c>
      <c r="I86" s="47" t="str">
        <f aca="false">IF(OR(G86="",H86=""),"",ROUND(G86*(1-H86),2))</f>
        <v/>
      </c>
      <c r="J86" s="47" t="str">
        <f aca="false">IF(OR(I86="",D86=""),"",ROUND(D86*I86*(1-Offre!$B$9),2))</f>
        <v/>
      </c>
      <c r="K86" s="41" t="str">
        <f aca="false">IF(AND(B86="",C86="",D86=""),"",IF(B86="","Choisissez l'adhérent",IF(E86="","Adhérent inconnu",IF(C86="","Choisissez le support",IF(OR(D86="",D86&lt;=0),"Indiquez la quantité",IF(G86="","Prix à compléter par LineaPix","OK"))))))</f>
        <v/>
      </c>
      <c r="L86" s="41" t="str">
        <f aca="false">IF(C86="","",INDEX(Tarifs!$C$4:$C$30,MATCH(C86,LISTE_SUPPORTS,0)))</f>
        <v/>
      </c>
      <c r="M86" s="48" t="str">
        <f aca="false">IF(OR(E86="",L86=""),"",INDEX(Calculs!$B$42:$M$61,MATCH(E86,Calculs!$A$42:$A$61,0),MATCH(L86,Calculs!$B$41:$M$41,0)))</f>
        <v/>
      </c>
      <c r="N86" s="47" t="str">
        <f aca="false">IF(OR(J86="",M86=""),"",ROUND(D86*ROUND(G86*(1-M86),2)*(1-Offre!$B$9),2))</f>
        <v/>
      </c>
      <c r="O86" s="49" t="n">
        <f aca="false">IF(OR(C86="",D86=""),0,D86*INDEX(Tarifs!$G$4:$G$30,MATCH(C86,LISTE_SUPPORTS,0)))</f>
        <v>0</v>
      </c>
    </row>
    <row r="87" customFormat="false" ht="15" hidden="false" customHeight="false" outlineLevel="0" collapsed="false">
      <c r="A87" s="44" t="n">
        <v>82</v>
      </c>
      <c r="B87" s="35"/>
      <c r="C87" s="35"/>
      <c r="D87" s="45"/>
      <c r="E87" s="46" t="str">
        <f aca="false">IF(B87="","",IFERROR(INDEX('Club et adhérents'!$A$17:$A$36,MATCH(B87,LISTE_ADH,0)),""))</f>
        <v/>
      </c>
      <c r="F87" s="41" t="str">
        <f aca="false">IF(C87="","",INDEX(Tarifs!$E$4:$E$30,MATCH(C87,LISTE_SUPPORTS,0)))</f>
        <v/>
      </c>
      <c r="G87" s="47" t="str">
        <f aca="false">IF(C87="","",IF(INDEX(Tarifs!$F$4:$F$30,MATCH(C87,LISTE_SUPPORTS,0))="","",INDEX(Tarifs!$F$4:$F$30,MATCH(C87,LISTE_SUPPORTS,0))))</f>
        <v/>
      </c>
      <c r="H87" s="48" t="str">
        <f aca="false">IF(L87="","",INDEX(Calculs!$D$4:$D$15,MATCH(L87,Calculs!$A$4:$A$15,0)))</f>
        <v/>
      </c>
      <c r="I87" s="47" t="str">
        <f aca="false">IF(OR(G87="",H87=""),"",ROUND(G87*(1-H87),2))</f>
        <v/>
      </c>
      <c r="J87" s="47" t="str">
        <f aca="false">IF(OR(I87="",D87=""),"",ROUND(D87*I87*(1-Offre!$B$9),2))</f>
        <v/>
      </c>
      <c r="K87" s="41" t="str">
        <f aca="false">IF(AND(B87="",C87="",D87=""),"",IF(B87="","Choisissez l'adhérent",IF(E87="","Adhérent inconnu",IF(C87="","Choisissez le support",IF(OR(D87="",D87&lt;=0),"Indiquez la quantité",IF(G87="","Prix à compléter par LineaPix","OK"))))))</f>
        <v/>
      </c>
      <c r="L87" s="41" t="str">
        <f aca="false">IF(C87="","",INDEX(Tarifs!$C$4:$C$30,MATCH(C87,LISTE_SUPPORTS,0)))</f>
        <v/>
      </c>
      <c r="M87" s="48" t="str">
        <f aca="false">IF(OR(E87="",L87=""),"",INDEX(Calculs!$B$42:$M$61,MATCH(E87,Calculs!$A$42:$A$61,0),MATCH(L87,Calculs!$B$41:$M$41,0)))</f>
        <v/>
      </c>
      <c r="N87" s="47" t="str">
        <f aca="false">IF(OR(J87="",M87=""),"",ROUND(D87*ROUND(G87*(1-M87),2)*(1-Offre!$B$9),2))</f>
        <v/>
      </c>
      <c r="O87" s="49" t="n">
        <f aca="false">IF(OR(C87="",D87=""),0,D87*INDEX(Tarifs!$G$4:$G$30,MATCH(C87,LISTE_SUPPORTS,0)))</f>
        <v>0</v>
      </c>
    </row>
    <row r="88" customFormat="false" ht="15" hidden="false" customHeight="false" outlineLevel="0" collapsed="false">
      <c r="A88" s="44" t="n">
        <v>83</v>
      </c>
      <c r="B88" s="35"/>
      <c r="C88" s="35"/>
      <c r="D88" s="45"/>
      <c r="E88" s="46" t="str">
        <f aca="false">IF(B88="","",IFERROR(INDEX('Club et adhérents'!$A$17:$A$36,MATCH(B88,LISTE_ADH,0)),""))</f>
        <v/>
      </c>
      <c r="F88" s="41" t="str">
        <f aca="false">IF(C88="","",INDEX(Tarifs!$E$4:$E$30,MATCH(C88,LISTE_SUPPORTS,0)))</f>
        <v/>
      </c>
      <c r="G88" s="47" t="str">
        <f aca="false">IF(C88="","",IF(INDEX(Tarifs!$F$4:$F$30,MATCH(C88,LISTE_SUPPORTS,0))="","",INDEX(Tarifs!$F$4:$F$30,MATCH(C88,LISTE_SUPPORTS,0))))</f>
        <v/>
      </c>
      <c r="H88" s="48" t="str">
        <f aca="false">IF(L88="","",INDEX(Calculs!$D$4:$D$15,MATCH(L88,Calculs!$A$4:$A$15,0)))</f>
        <v/>
      </c>
      <c r="I88" s="47" t="str">
        <f aca="false">IF(OR(G88="",H88=""),"",ROUND(G88*(1-H88),2))</f>
        <v/>
      </c>
      <c r="J88" s="47" t="str">
        <f aca="false">IF(OR(I88="",D88=""),"",ROUND(D88*I88*(1-Offre!$B$9),2))</f>
        <v/>
      </c>
      <c r="K88" s="41" t="str">
        <f aca="false">IF(AND(B88="",C88="",D88=""),"",IF(B88="","Choisissez l'adhérent",IF(E88="","Adhérent inconnu",IF(C88="","Choisissez le support",IF(OR(D88="",D88&lt;=0),"Indiquez la quantité",IF(G88="","Prix à compléter par LineaPix","OK"))))))</f>
        <v/>
      </c>
      <c r="L88" s="41" t="str">
        <f aca="false">IF(C88="","",INDEX(Tarifs!$C$4:$C$30,MATCH(C88,LISTE_SUPPORTS,0)))</f>
        <v/>
      </c>
      <c r="M88" s="48" t="str">
        <f aca="false">IF(OR(E88="",L88=""),"",INDEX(Calculs!$B$42:$M$61,MATCH(E88,Calculs!$A$42:$A$61,0),MATCH(L88,Calculs!$B$41:$M$41,0)))</f>
        <v/>
      </c>
      <c r="N88" s="47" t="str">
        <f aca="false">IF(OR(J88="",M88=""),"",ROUND(D88*ROUND(G88*(1-M88),2)*(1-Offre!$B$9),2))</f>
        <v/>
      </c>
      <c r="O88" s="49" t="n">
        <f aca="false">IF(OR(C88="",D88=""),0,D88*INDEX(Tarifs!$G$4:$G$30,MATCH(C88,LISTE_SUPPORTS,0)))</f>
        <v>0</v>
      </c>
    </row>
    <row r="89" customFormat="false" ht="15" hidden="false" customHeight="false" outlineLevel="0" collapsed="false">
      <c r="A89" s="44" t="n">
        <v>84</v>
      </c>
      <c r="B89" s="35"/>
      <c r="C89" s="35"/>
      <c r="D89" s="45"/>
      <c r="E89" s="46" t="str">
        <f aca="false">IF(B89="","",IFERROR(INDEX('Club et adhérents'!$A$17:$A$36,MATCH(B89,LISTE_ADH,0)),""))</f>
        <v/>
      </c>
      <c r="F89" s="41" t="str">
        <f aca="false">IF(C89="","",INDEX(Tarifs!$E$4:$E$30,MATCH(C89,LISTE_SUPPORTS,0)))</f>
        <v/>
      </c>
      <c r="G89" s="47" t="str">
        <f aca="false">IF(C89="","",IF(INDEX(Tarifs!$F$4:$F$30,MATCH(C89,LISTE_SUPPORTS,0))="","",INDEX(Tarifs!$F$4:$F$30,MATCH(C89,LISTE_SUPPORTS,0))))</f>
        <v/>
      </c>
      <c r="H89" s="48" t="str">
        <f aca="false">IF(L89="","",INDEX(Calculs!$D$4:$D$15,MATCH(L89,Calculs!$A$4:$A$15,0)))</f>
        <v/>
      </c>
      <c r="I89" s="47" t="str">
        <f aca="false">IF(OR(G89="",H89=""),"",ROUND(G89*(1-H89),2))</f>
        <v/>
      </c>
      <c r="J89" s="47" t="str">
        <f aca="false">IF(OR(I89="",D89=""),"",ROUND(D89*I89*(1-Offre!$B$9),2))</f>
        <v/>
      </c>
      <c r="K89" s="41" t="str">
        <f aca="false">IF(AND(B89="",C89="",D89=""),"",IF(B89="","Choisissez l'adhérent",IF(E89="","Adhérent inconnu",IF(C89="","Choisissez le support",IF(OR(D89="",D89&lt;=0),"Indiquez la quantité",IF(G89="","Prix à compléter par LineaPix","OK"))))))</f>
        <v/>
      </c>
      <c r="L89" s="41" t="str">
        <f aca="false">IF(C89="","",INDEX(Tarifs!$C$4:$C$30,MATCH(C89,LISTE_SUPPORTS,0)))</f>
        <v/>
      </c>
      <c r="M89" s="48" t="str">
        <f aca="false">IF(OR(E89="",L89=""),"",INDEX(Calculs!$B$42:$M$61,MATCH(E89,Calculs!$A$42:$A$61,0),MATCH(L89,Calculs!$B$41:$M$41,0)))</f>
        <v/>
      </c>
      <c r="N89" s="47" t="str">
        <f aca="false">IF(OR(J89="",M89=""),"",ROUND(D89*ROUND(G89*(1-M89),2)*(1-Offre!$B$9),2))</f>
        <v/>
      </c>
      <c r="O89" s="49" t="n">
        <f aca="false">IF(OR(C89="",D89=""),0,D89*INDEX(Tarifs!$G$4:$G$30,MATCH(C89,LISTE_SUPPORTS,0)))</f>
        <v>0</v>
      </c>
    </row>
    <row r="90" customFormat="false" ht="15" hidden="false" customHeight="false" outlineLevel="0" collapsed="false">
      <c r="A90" s="44" t="n">
        <v>85</v>
      </c>
      <c r="B90" s="35"/>
      <c r="C90" s="35"/>
      <c r="D90" s="45"/>
      <c r="E90" s="46" t="str">
        <f aca="false">IF(B90="","",IFERROR(INDEX('Club et adhérents'!$A$17:$A$36,MATCH(B90,LISTE_ADH,0)),""))</f>
        <v/>
      </c>
      <c r="F90" s="41" t="str">
        <f aca="false">IF(C90="","",INDEX(Tarifs!$E$4:$E$30,MATCH(C90,LISTE_SUPPORTS,0)))</f>
        <v/>
      </c>
      <c r="G90" s="47" t="str">
        <f aca="false">IF(C90="","",IF(INDEX(Tarifs!$F$4:$F$30,MATCH(C90,LISTE_SUPPORTS,0))="","",INDEX(Tarifs!$F$4:$F$30,MATCH(C90,LISTE_SUPPORTS,0))))</f>
        <v/>
      </c>
      <c r="H90" s="48" t="str">
        <f aca="false">IF(L90="","",INDEX(Calculs!$D$4:$D$15,MATCH(L90,Calculs!$A$4:$A$15,0)))</f>
        <v/>
      </c>
      <c r="I90" s="47" t="str">
        <f aca="false">IF(OR(G90="",H90=""),"",ROUND(G90*(1-H90),2))</f>
        <v/>
      </c>
      <c r="J90" s="47" t="str">
        <f aca="false">IF(OR(I90="",D90=""),"",ROUND(D90*I90*(1-Offre!$B$9),2))</f>
        <v/>
      </c>
      <c r="K90" s="41" t="str">
        <f aca="false">IF(AND(B90="",C90="",D90=""),"",IF(B90="","Choisissez l'adhérent",IF(E90="","Adhérent inconnu",IF(C90="","Choisissez le support",IF(OR(D90="",D90&lt;=0),"Indiquez la quantité",IF(G90="","Prix à compléter par LineaPix","OK"))))))</f>
        <v/>
      </c>
      <c r="L90" s="41" t="str">
        <f aca="false">IF(C90="","",INDEX(Tarifs!$C$4:$C$30,MATCH(C90,LISTE_SUPPORTS,0)))</f>
        <v/>
      </c>
      <c r="M90" s="48" t="str">
        <f aca="false">IF(OR(E90="",L90=""),"",INDEX(Calculs!$B$42:$M$61,MATCH(E90,Calculs!$A$42:$A$61,0),MATCH(L90,Calculs!$B$41:$M$41,0)))</f>
        <v/>
      </c>
      <c r="N90" s="47" t="str">
        <f aca="false">IF(OR(J90="",M90=""),"",ROUND(D90*ROUND(G90*(1-M90),2)*(1-Offre!$B$9),2))</f>
        <v/>
      </c>
      <c r="O90" s="49" t="n">
        <f aca="false">IF(OR(C90="",D90=""),0,D90*INDEX(Tarifs!$G$4:$G$30,MATCH(C90,LISTE_SUPPORTS,0)))</f>
        <v>0</v>
      </c>
    </row>
    <row r="91" customFormat="false" ht="15" hidden="false" customHeight="false" outlineLevel="0" collapsed="false">
      <c r="A91" s="44" t="n">
        <v>86</v>
      </c>
      <c r="B91" s="35"/>
      <c r="C91" s="35"/>
      <c r="D91" s="45"/>
      <c r="E91" s="46" t="str">
        <f aca="false">IF(B91="","",IFERROR(INDEX('Club et adhérents'!$A$17:$A$36,MATCH(B91,LISTE_ADH,0)),""))</f>
        <v/>
      </c>
      <c r="F91" s="41" t="str">
        <f aca="false">IF(C91="","",INDEX(Tarifs!$E$4:$E$30,MATCH(C91,LISTE_SUPPORTS,0)))</f>
        <v/>
      </c>
      <c r="G91" s="47" t="str">
        <f aca="false">IF(C91="","",IF(INDEX(Tarifs!$F$4:$F$30,MATCH(C91,LISTE_SUPPORTS,0))="","",INDEX(Tarifs!$F$4:$F$30,MATCH(C91,LISTE_SUPPORTS,0))))</f>
        <v/>
      </c>
      <c r="H91" s="48" t="str">
        <f aca="false">IF(L91="","",INDEX(Calculs!$D$4:$D$15,MATCH(L91,Calculs!$A$4:$A$15,0)))</f>
        <v/>
      </c>
      <c r="I91" s="47" t="str">
        <f aca="false">IF(OR(G91="",H91=""),"",ROUND(G91*(1-H91),2))</f>
        <v/>
      </c>
      <c r="J91" s="47" t="str">
        <f aca="false">IF(OR(I91="",D91=""),"",ROUND(D91*I91*(1-Offre!$B$9),2))</f>
        <v/>
      </c>
      <c r="K91" s="41" t="str">
        <f aca="false">IF(AND(B91="",C91="",D91=""),"",IF(B91="","Choisissez l'adhérent",IF(E91="","Adhérent inconnu",IF(C91="","Choisissez le support",IF(OR(D91="",D91&lt;=0),"Indiquez la quantité",IF(G91="","Prix à compléter par LineaPix","OK"))))))</f>
        <v/>
      </c>
      <c r="L91" s="41" t="str">
        <f aca="false">IF(C91="","",INDEX(Tarifs!$C$4:$C$30,MATCH(C91,LISTE_SUPPORTS,0)))</f>
        <v/>
      </c>
      <c r="M91" s="48" t="str">
        <f aca="false">IF(OR(E91="",L91=""),"",INDEX(Calculs!$B$42:$M$61,MATCH(E91,Calculs!$A$42:$A$61,0),MATCH(L91,Calculs!$B$41:$M$41,0)))</f>
        <v/>
      </c>
      <c r="N91" s="47" t="str">
        <f aca="false">IF(OR(J91="",M91=""),"",ROUND(D91*ROUND(G91*(1-M91),2)*(1-Offre!$B$9),2))</f>
        <v/>
      </c>
      <c r="O91" s="49" t="n">
        <f aca="false">IF(OR(C91="",D91=""),0,D91*INDEX(Tarifs!$G$4:$G$30,MATCH(C91,LISTE_SUPPORTS,0)))</f>
        <v>0</v>
      </c>
    </row>
    <row r="92" customFormat="false" ht="15" hidden="false" customHeight="false" outlineLevel="0" collapsed="false">
      <c r="A92" s="44" t="n">
        <v>87</v>
      </c>
      <c r="B92" s="35"/>
      <c r="C92" s="35"/>
      <c r="D92" s="45"/>
      <c r="E92" s="46" t="str">
        <f aca="false">IF(B92="","",IFERROR(INDEX('Club et adhérents'!$A$17:$A$36,MATCH(B92,LISTE_ADH,0)),""))</f>
        <v/>
      </c>
      <c r="F92" s="41" t="str">
        <f aca="false">IF(C92="","",INDEX(Tarifs!$E$4:$E$30,MATCH(C92,LISTE_SUPPORTS,0)))</f>
        <v/>
      </c>
      <c r="G92" s="47" t="str">
        <f aca="false">IF(C92="","",IF(INDEX(Tarifs!$F$4:$F$30,MATCH(C92,LISTE_SUPPORTS,0))="","",INDEX(Tarifs!$F$4:$F$30,MATCH(C92,LISTE_SUPPORTS,0))))</f>
        <v/>
      </c>
      <c r="H92" s="48" t="str">
        <f aca="false">IF(L92="","",INDEX(Calculs!$D$4:$D$15,MATCH(L92,Calculs!$A$4:$A$15,0)))</f>
        <v/>
      </c>
      <c r="I92" s="47" t="str">
        <f aca="false">IF(OR(G92="",H92=""),"",ROUND(G92*(1-H92),2))</f>
        <v/>
      </c>
      <c r="J92" s="47" t="str">
        <f aca="false">IF(OR(I92="",D92=""),"",ROUND(D92*I92*(1-Offre!$B$9),2))</f>
        <v/>
      </c>
      <c r="K92" s="41" t="str">
        <f aca="false">IF(AND(B92="",C92="",D92=""),"",IF(B92="","Choisissez l'adhérent",IF(E92="","Adhérent inconnu",IF(C92="","Choisissez le support",IF(OR(D92="",D92&lt;=0),"Indiquez la quantité",IF(G92="","Prix à compléter par LineaPix","OK"))))))</f>
        <v/>
      </c>
      <c r="L92" s="41" t="str">
        <f aca="false">IF(C92="","",INDEX(Tarifs!$C$4:$C$30,MATCH(C92,LISTE_SUPPORTS,0)))</f>
        <v/>
      </c>
      <c r="M92" s="48" t="str">
        <f aca="false">IF(OR(E92="",L92=""),"",INDEX(Calculs!$B$42:$M$61,MATCH(E92,Calculs!$A$42:$A$61,0),MATCH(L92,Calculs!$B$41:$M$41,0)))</f>
        <v/>
      </c>
      <c r="N92" s="47" t="str">
        <f aca="false">IF(OR(J92="",M92=""),"",ROUND(D92*ROUND(G92*(1-M92),2)*(1-Offre!$B$9),2))</f>
        <v/>
      </c>
      <c r="O92" s="49" t="n">
        <f aca="false">IF(OR(C92="",D92=""),0,D92*INDEX(Tarifs!$G$4:$G$30,MATCH(C92,LISTE_SUPPORTS,0)))</f>
        <v>0</v>
      </c>
    </row>
    <row r="93" customFormat="false" ht="15" hidden="false" customHeight="false" outlineLevel="0" collapsed="false">
      <c r="A93" s="44" t="n">
        <v>88</v>
      </c>
      <c r="B93" s="35"/>
      <c r="C93" s="35"/>
      <c r="D93" s="45"/>
      <c r="E93" s="46" t="str">
        <f aca="false">IF(B93="","",IFERROR(INDEX('Club et adhérents'!$A$17:$A$36,MATCH(B93,LISTE_ADH,0)),""))</f>
        <v/>
      </c>
      <c r="F93" s="41" t="str">
        <f aca="false">IF(C93="","",INDEX(Tarifs!$E$4:$E$30,MATCH(C93,LISTE_SUPPORTS,0)))</f>
        <v/>
      </c>
      <c r="G93" s="47" t="str">
        <f aca="false">IF(C93="","",IF(INDEX(Tarifs!$F$4:$F$30,MATCH(C93,LISTE_SUPPORTS,0))="","",INDEX(Tarifs!$F$4:$F$30,MATCH(C93,LISTE_SUPPORTS,0))))</f>
        <v/>
      </c>
      <c r="H93" s="48" t="str">
        <f aca="false">IF(L93="","",INDEX(Calculs!$D$4:$D$15,MATCH(L93,Calculs!$A$4:$A$15,0)))</f>
        <v/>
      </c>
      <c r="I93" s="47" t="str">
        <f aca="false">IF(OR(G93="",H93=""),"",ROUND(G93*(1-H93),2))</f>
        <v/>
      </c>
      <c r="J93" s="47" t="str">
        <f aca="false">IF(OR(I93="",D93=""),"",ROUND(D93*I93*(1-Offre!$B$9),2))</f>
        <v/>
      </c>
      <c r="K93" s="41" t="str">
        <f aca="false">IF(AND(B93="",C93="",D93=""),"",IF(B93="","Choisissez l'adhérent",IF(E93="","Adhérent inconnu",IF(C93="","Choisissez le support",IF(OR(D93="",D93&lt;=0),"Indiquez la quantité",IF(G93="","Prix à compléter par LineaPix","OK"))))))</f>
        <v/>
      </c>
      <c r="L93" s="41" t="str">
        <f aca="false">IF(C93="","",INDEX(Tarifs!$C$4:$C$30,MATCH(C93,LISTE_SUPPORTS,0)))</f>
        <v/>
      </c>
      <c r="M93" s="48" t="str">
        <f aca="false">IF(OR(E93="",L93=""),"",INDEX(Calculs!$B$42:$M$61,MATCH(E93,Calculs!$A$42:$A$61,0),MATCH(L93,Calculs!$B$41:$M$41,0)))</f>
        <v/>
      </c>
      <c r="N93" s="47" t="str">
        <f aca="false">IF(OR(J93="",M93=""),"",ROUND(D93*ROUND(G93*(1-M93),2)*(1-Offre!$B$9),2))</f>
        <v/>
      </c>
      <c r="O93" s="49" t="n">
        <f aca="false">IF(OR(C93="",D93=""),0,D93*INDEX(Tarifs!$G$4:$G$30,MATCH(C93,LISTE_SUPPORTS,0)))</f>
        <v>0</v>
      </c>
    </row>
    <row r="94" customFormat="false" ht="15" hidden="false" customHeight="false" outlineLevel="0" collapsed="false">
      <c r="A94" s="44" t="n">
        <v>89</v>
      </c>
      <c r="B94" s="35"/>
      <c r="C94" s="35"/>
      <c r="D94" s="45"/>
      <c r="E94" s="46" t="str">
        <f aca="false">IF(B94="","",IFERROR(INDEX('Club et adhérents'!$A$17:$A$36,MATCH(B94,LISTE_ADH,0)),""))</f>
        <v/>
      </c>
      <c r="F94" s="41" t="str">
        <f aca="false">IF(C94="","",INDEX(Tarifs!$E$4:$E$30,MATCH(C94,LISTE_SUPPORTS,0)))</f>
        <v/>
      </c>
      <c r="G94" s="47" t="str">
        <f aca="false">IF(C94="","",IF(INDEX(Tarifs!$F$4:$F$30,MATCH(C94,LISTE_SUPPORTS,0))="","",INDEX(Tarifs!$F$4:$F$30,MATCH(C94,LISTE_SUPPORTS,0))))</f>
        <v/>
      </c>
      <c r="H94" s="48" t="str">
        <f aca="false">IF(L94="","",INDEX(Calculs!$D$4:$D$15,MATCH(L94,Calculs!$A$4:$A$15,0)))</f>
        <v/>
      </c>
      <c r="I94" s="47" t="str">
        <f aca="false">IF(OR(G94="",H94=""),"",ROUND(G94*(1-H94),2))</f>
        <v/>
      </c>
      <c r="J94" s="47" t="str">
        <f aca="false">IF(OR(I94="",D94=""),"",ROUND(D94*I94*(1-Offre!$B$9),2))</f>
        <v/>
      </c>
      <c r="K94" s="41" t="str">
        <f aca="false">IF(AND(B94="",C94="",D94=""),"",IF(B94="","Choisissez l'adhérent",IF(E94="","Adhérent inconnu",IF(C94="","Choisissez le support",IF(OR(D94="",D94&lt;=0),"Indiquez la quantité",IF(G94="","Prix à compléter par LineaPix","OK"))))))</f>
        <v/>
      </c>
      <c r="L94" s="41" t="str">
        <f aca="false">IF(C94="","",INDEX(Tarifs!$C$4:$C$30,MATCH(C94,LISTE_SUPPORTS,0)))</f>
        <v/>
      </c>
      <c r="M94" s="48" t="str">
        <f aca="false">IF(OR(E94="",L94=""),"",INDEX(Calculs!$B$42:$M$61,MATCH(E94,Calculs!$A$42:$A$61,0),MATCH(L94,Calculs!$B$41:$M$41,0)))</f>
        <v/>
      </c>
      <c r="N94" s="47" t="str">
        <f aca="false">IF(OR(J94="",M94=""),"",ROUND(D94*ROUND(G94*(1-M94),2)*(1-Offre!$B$9),2))</f>
        <v/>
      </c>
      <c r="O94" s="49" t="n">
        <f aca="false">IF(OR(C94="",D94=""),0,D94*INDEX(Tarifs!$G$4:$G$30,MATCH(C94,LISTE_SUPPORTS,0)))</f>
        <v>0</v>
      </c>
    </row>
    <row r="95" customFormat="false" ht="15" hidden="false" customHeight="false" outlineLevel="0" collapsed="false">
      <c r="A95" s="44" t="n">
        <v>90</v>
      </c>
      <c r="B95" s="35"/>
      <c r="C95" s="35"/>
      <c r="D95" s="45"/>
      <c r="E95" s="46" t="str">
        <f aca="false">IF(B95="","",IFERROR(INDEX('Club et adhérents'!$A$17:$A$36,MATCH(B95,LISTE_ADH,0)),""))</f>
        <v/>
      </c>
      <c r="F95" s="41" t="str">
        <f aca="false">IF(C95="","",INDEX(Tarifs!$E$4:$E$30,MATCH(C95,LISTE_SUPPORTS,0)))</f>
        <v/>
      </c>
      <c r="G95" s="47" t="str">
        <f aca="false">IF(C95="","",IF(INDEX(Tarifs!$F$4:$F$30,MATCH(C95,LISTE_SUPPORTS,0))="","",INDEX(Tarifs!$F$4:$F$30,MATCH(C95,LISTE_SUPPORTS,0))))</f>
        <v/>
      </c>
      <c r="H95" s="48" t="str">
        <f aca="false">IF(L95="","",INDEX(Calculs!$D$4:$D$15,MATCH(L95,Calculs!$A$4:$A$15,0)))</f>
        <v/>
      </c>
      <c r="I95" s="47" t="str">
        <f aca="false">IF(OR(G95="",H95=""),"",ROUND(G95*(1-H95),2))</f>
        <v/>
      </c>
      <c r="J95" s="47" t="str">
        <f aca="false">IF(OR(I95="",D95=""),"",ROUND(D95*I95*(1-Offre!$B$9),2))</f>
        <v/>
      </c>
      <c r="K95" s="41" t="str">
        <f aca="false">IF(AND(B95="",C95="",D95=""),"",IF(B95="","Choisissez l'adhérent",IF(E95="","Adhérent inconnu",IF(C95="","Choisissez le support",IF(OR(D95="",D95&lt;=0),"Indiquez la quantité",IF(G95="","Prix à compléter par LineaPix","OK"))))))</f>
        <v/>
      </c>
      <c r="L95" s="41" t="str">
        <f aca="false">IF(C95="","",INDEX(Tarifs!$C$4:$C$30,MATCH(C95,LISTE_SUPPORTS,0)))</f>
        <v/>
      </c>
      <c r="M95" s="48" t="str">
        <f aca="false">IF(OR(E95="",L95=""),"",INDEX(Calculs!$B$42:$M$61,MATCH(E95,Calculs!$A$42:$A$61,0),MATCH(L95,Calculs!$B$41:$M$41,0)))</f>
        <v/>
      </c>
      <c r="N95" s="47" t="str">
        <f aca="false">IF(OR(J95="",M95=""),"",ROUND(D95*ROUND(G95*(1-M95),2)*(1-Offre!$B$9),2))</f>
        <v/>
      </c>
      <c r="O95" s="49" t="n">
        <f aca="false">IF(OR(C95="",D95=""),0,D95*INDEX(Tarifs!$G$4:$G$30,MATCH(C95,LISTE_SUPPORTS,0)))</f>
        <v>0</v>
      </c>
    </row>
    <row r="96" customFormat="false" ht="15" hidden="false" customHeight="false" outlineLevel="0" collapsed="false">
      <c r="A96" s="44" t="n">
        <v>91</v>
      </c>
      <c r="B96" s="35"/>
      <c r="C96" s="35"/>
      <c r="D96" s="45"/>
      <c r="E96" s="46" t="str">
        <f aca="false">IF(B96="","",IFERROR(INDEX('Club et adhérents'!$A$17:$A$36,MATCH(B96,LISTE_ADH,0)),""))</f>
        <v/>
      </c>
      <c r="F96" s="41" t="str">
        <f aca="false">IF(C96="","",INDEX(Tarifs!$E$4:$E$30,MATCH(C96,LISTE_SUPPORTS,0)))</f>
        <v/>
      </c>
      <c r="G96" s="47" t="str">
        <f aca="false">IF(C96="","",IF(INDEX(Tarifs!$F$4:$F$30,MATCH(C96,LISTE_SUPPORTS,0))="","",INDEX(Tarifs!$F$4:$F$30,MATCH(C96,LISTE_SUPPORTS,0))))</f>
        <v/>
      </c>
      <c r="H96" s="48" t="str">
        <f aca="false">IF(L96="","",INDEX(Calculs!$D$4:$D$15,MATCH(L96,Calculs!$A$4:$A$15,0)))</f>
        <v/>
      </c>
      <c r="I96" s="47" t="str">
        <f aca="false">IF(OR(G96="",H96=""),"",ROUND(G96*(1-H96),2))</f>
        <v/>
      </c>
      <c r="J96" s="47" t="str">
        <f aca="false">IF(OR(I96="",D96=""),"",ROUND(D96*I96*(1-Offre!$B$9),2))</f>
        <v/>
      </c>
      <c r="K96" s="41" t="str">
        <f aca="false">IF(AND(B96="",C96="",D96=""),"",IF(B96="","Choisissez l'adhérent",IF(E96="","Adhérent inconnu",IF(C96="","Choisissez le support",IF(OR(D96="",D96&lt;=0),"Indiquez la quantité",IF(G96="","Prix à compléter par LineaPix","OK"))))))</f>
        <v/>
      </c>
      <c r="L96" s="41" t="str">
        <f aca="false">IF(C96="","",INDEX(Tarifs!$C$4:$C$30,MATCH(C96,LISTE_SUPPORTS,0)))</f>
        <v/>
      </c>
      <c r="M96" s="48" t="str">
        <f aca="false">IF(OR(E96="",L96=""),"",INDEX(Calculs!$B$42:$M$61,MATCH(E96,Calculs!$A$42:$A$61,0),MATCH(L96,Calculs!$B$41:$M$41,0)))</f>
        <v/>
      </c>
      <c r="N96" s="47" t="str">
        <f aca="false">IF(OR(J96="",M96=""),"",ROUND(D96*ROUND(G96*(1-M96),2)*(1-Offre!$B$9),2))</f>
        <v/>
      </c>
      <c r="O96" s="49" t="n">
        <f aca="false">IF(OR(C96="",D96=""),0,D96*INDEX(Tarifs!$G$4:$G$30,MATCH(C96,LISTE_SUPPORTS,0)))</f>
        <v>0</v>
      </c>
    </row>
    <row r="97" customFormat="false" ht="15" hidden="false" customHeight="false" outlineLevel="0" collapsed="false">
      <c r="A97" s="44" t="n">
        <v>92</v>
      </c>
      <c r="B97" s="35"/>
      <c r="C97" s="35"/>
      <c r="D97" s="45"/>
      <c r="E97" s="46" t="str">
        <f aca="false">IF(B97="","",IFERROR(INDEX('Club et adhérents'!$A$17:$A$36,MATCH(B97,LISTE_ADH,0)),""))</f>
        <v/>
      </c>
      <c r="F97" s="41" t="str">
        <f aca="false">IF(C97="","",INDEX(Tarifs!$E$4:$E$30,MATCH(C97,LISTE_SUPPORTS,0)))</f>
        <v/>
      </c>
      <c r="G97" s="47" t="str">
        <f aca="false">IF(C97="","",IF(INDEX(Tarifs!$F$4:$F$30,MATCH(C97,LISTE_SUPPORTS,0))="","",INDEX(Tarifs!$F$4:$F$30,MATCH(C97,LISTE_SUPPORTS,0))))</f>
        <v/>
      </c>
      <c r="H97" s="48" t="str">
        <f aca="false">IF(L97="","",INDEX(Calculs!$D$4:$D$15,MATCH(L97,Calculs!$A$4:$A$15,0)))</f>
        <v/>
      </c>
      <c r="I97" s="47" t="str">
        <f aca="false">IF(OR(G97="",H97=""),"",ROUND(G97*(1-H97),2))</f>
        <v/>
      </c>
      <c r="J97" s="47" t="str">
        <f aca="false">IF(OR(I97="",D97=""),"",ROUND(D97*I97*(1-Offre!$B$9),2))</f>
        <v/>
      </c>
      <c r="K97" s="41" t="str">
        <f aca="false">IF(AND(B97="",C97="",D97=""),"",IF(B97="","Choisissez l'adhérent",IF(E97="","Adhérent inconnu",IF(C97="","Choisissez le support",IF(OR(D97="",D97&lt;=0),"Indiquez la quantité",IF(G97="","Prix à compléter par LineaPix","OK"))))))</f>
        <v/>
      </c>
      <c r="L97" s="41" t="str">
        <f aca="false">IF(C97="","",INDEX(Tarifs!$C$4:$C$30,MATCH(C97,LISTE_SUPPORTS,0)))</f>
        <v/>
      </c>
      <c r="M97" s="48" t="str">
        <f aca="false">IF(OR(E97="",L97=""),"",INDEX(Calculs!$B$42:$M$61,MATCH(E97,Calculs!$A$42:$A$61,0),MATCH(L97,Calculs!$B$41:$M$41,0)))</f>
        <v/>
      </c>
      <c r="N97" s="47" t="str">
        <f aca="false">IF(OR(J97="",M97=""),"",ROUND(D97*ROUND(G97*(1-M97),2)*(1-Offre!$B$9),2))</f>
        <v/>
      </c>
      <c r="O97" s="49" t="n">
        <f aca="false">IF(OR(C97="",D97=""),0,D97*INDEX(Tarifs!$G$4:$G$30,MATCH(C97,LISTE_SUPPORTS,0)))</f>
        <v>0</v>
      </c>
    </row>
    <row r="98" customFormat="false" ht="15" hidden="false" customHeight="false" outlineLevel="0" collapsed="false">
      <c r="A98" s="44" t="n">
        <v>93</v>
      </c>
      <c r="B98" s="35"/>
      <c r="C98" s="35"/>
      <c r="D98" s="45"/>
      <c r="E98" s="46" t="str">
        <f aca="false">IF(B98="","",IFERROR(INDEX('Club et adhérents'!$A$17:$A$36,MATCH(B98,LISTE_ADH,0)),""))</f>
        <v/>
      </c>
      <c r="F98" s="41" t="str">
        <f aca="false">IF(C98="","",INDEX(Tarifs!$E$4:$E$30,MATCH(C98,LISTE_SUPPORTS,0)))</f>
        <v/>
      </c>
      <c r="G98" s="47" t="str">
        <f aca="false">IF(C98="","",IF(INDEX(Tarifs!$F$4:$F$30,MATCH(C98,LISTE_SUPPORTS,0))="","",INDEX(Tarifs!$F$4:$F$30,MATCH(C98,LISTE_SUPPORTS,0))))</f>
        <v/>
      </c>
      <c r="H98" s="48" t="str">
        <f aca="false">IF(L98="","",INDEX(Calculs!$D$4:$D$15,MATCH(L98,Calculs!$A$4:$A$15,0)))</f>
        <v/>
      </c>
      <c r="I98" s="47" t="str">
        <f aca="false">IF(OR(G98="",H98=""),"",ROUND(G98*(1-H98),2))</f>
        <v/>
      </c>
      <c r="J98" s="47" t="str">
        <f aca="false">IF(OR(I98="",D98=""),"",ROUND(D98*I98*(1-Offre!$B$9),2))</f>
        <v/>
      </c>
      <c r="K98" s="41" t="str">
        <f aca="false">IF(AND(B98="",C98="",D98=""),"",IF(B98="","Choisissez l'adhérent",IF(E98="","Adhérent inconnu",IF(C98="","Choisissez le support",IF(OR(D98="",D98&lt;=0),"Indiquez la quantité",IF(G98="","Prix à compléter par LineaPix","OK"))))))</f>
        <v/>
      </c>
      <c r="L98" s="41" t="str">
        <f aca="false">IF(C98="","",INDEX(Tarifs!$C$4:$C$30,MATCH(C98,LISTE_SUPPORTS,0)))</f>
        <v/>
      </c>
      <c r="M98" s="48" t="str">
        <f aca="false">IF(OR(E98="",L98=""),"",INDEX(Calculs!$B$42:$M$61,MATCH(E98,Calculs!$A$42:$A$61,0),MATCH(L98,Calculs!$B$41:$M$41,0)))</f>
        <v/>
      </c>
      <c r="N98" s="47" t="str">
        <f aca="false">IF(OR(J98="",M98=""),"",ROUND(D98*ROUND(G98*(1-M98),2)*(1-Offre!$B$9),2))</f>
        <v/>
      </c>
      <c r="O98" s="49" t="n">
        <f aca="false">IF(OR(C98="",D98=""),0,D98*INDEX(Tarifs!$G$4:$G$30,MATCH(C98,LISTE_SUPPORTS,0)))</f>
        <v>0</v>
      </c>
    </row>
    <row r="99" customFormat="false" ht="15" hidden="false" customHeight="false" outlineLevel="0" collapsed="false">
      <c r="A99" s="44" t="n">
        <v>94</v>
      </c>
      <c r="B99" s="35"/>
      <c r="C99" s="35"/>
      <c r="D99" s="45"/>
      <c r="E99" s="46" t="str">
        <f aca="false">IF(B99="","",IFERROR(INDEX('Club et adhérents'!$A$17:$A$36,MATCH(B99,LISTE_ADH,0)),""))</f>
        <v/>
      </c>
      <c r="F99" s="41" t="str">
        <f aca="false">IF(C99="","",INDEX(Tarifs!$E$4:$E$30,MATCH(C99,LISTE_SUPPORTS,0)))</f>
        <v/>
      </c>
      <c r="G99" s="47" t="str">
        <f aca="false">IF(C99="","",IF(INDEX(Tarifs!$F$4:$F$30,MATCH(C99,LISTE_SUPPORTS,0))="","",INDEX(Tarifs!$F$4:$F$30,MATCH(C99,LISTE_SUPPORTS,0))))</f>
        <v/>
      </c>
      <c r="H99" s="48" t="str">
        <f aca="false">IF(L99="","",INDEX(Calculs!$D$4:$D$15,MATCH(L99,Calculs!$A$4:$A$15,0)))</f>
        <v/>
      </c>
      <c r="I99" s="47" t="str">
        <f aca="false">IF(OR(G99="",H99=""),"",ROUND(G99*(1-H99),2))</f>
        <v/>
      </c>
      <c r="J99" s="47" t="str">
        <f aca="false">IF(OR(I99="",D99=""),"",ROUND(D99*I99*(1-Offre!$B$9),2))</f>
        <v/>
      </c>
      <c r="K99" s="41" t="str">
        <f aca="false">IF(AND(B99="",C99="",D99=""),"",IF(B99="","Choisissez l'adhérent",IF(E99="","Adhérent inconnu",IF(C99="","Choisissez le support",IF(OR(D99="",D99&lt;=0),"Indiquez la quantité",IF(G99="","Prix à compléter par LineaPix","OK"))))))</f>
        <v/>
      </c>
      <c r="L99" s="41" t="str">
        <f aca="false">IF(C99="","",INDEX(Tarifs!$C$4:$C$30,MATCH(C99,LISTE_SUPPORTS,0)))</f>
        <v/>
      </c>
      <c r="M99" s="48" t="str">
        <f aca="false">IF(OR(E99="",L99=""),"",INDEX(Calculs!$B$42:$M$61,MATCH(E99,Calculs!$A$42:$A$61,0),MATCH(L99,Calculs!$B$41:$M$41,0)))</f>
        <v/>
      </c>
      <c r="N99" s="47" t="str">
        <f aca="false">IF(OR(J99="",M99=""),"",ROUND(D99*ROUND(G99*(1-M99),2)*(1-Offre!$B$9),2))</f>
        <v/>
      </c>
      <c r="O99" s="49" t="n">
        <f aca="false">IF(OR(C99="",D99=""),0,D99*INDEX(Tarifs!$G$4:$G$30,MATCH(C99,LISTE_SUPPORTS,0)))</f>
        <v>0</v>
      </c>
    </row>
    <row r="100" customFormat="false" ht="15" hidden="false" customHeight="false" outlineLevel="0" collapsed="false">
      <c r="A100" s="44" t="n">
        <v>95</v>
      </c>
      <c r="B100" s="35"/>
      <c r="C100" s="35"/>
      <c r="D100" s="45"/>
      <c r="E100" s="46" t="str">
        <f aca="false">IF(B100="","",IFERROR(INDEX('Club et adhérents'!$A$17:$A$36,MATCH(B100,LISTE_ADH,0)),""))</f>
        <v/>
      </c>
      <c r="F100" s="41" t="str">
        <f aca="false">IF(C100="","",INDEX(Tarifs!$E$4:$E$30,MATCH(C100,LISTE_SUPPORTS,0)))</f>
        <v/>
      </c>
      <c r="G100" s="47" t="str">
        <f aca="false">IF(C100="","",IF(INDEX(Tarifs!$F$4:$F$30,MATCH(C100,LISTE_SUPPORTS,0))="","",INDEX(Tarifs!$F$4:$F$30,MATCH(C100,LISTE_SUPPORTS,0))))</f>
        <v/>
      </c>
      <c r="H100" s="48" t="str">
        <f aca="false">IF(L100="","",INDEX(Calculs!$D$4:$D$15,MATCH(L100,Calculs!$A$4:$A$15,0)))</f>
        <v/>
      </c>
      <c r="I100" s="47" t="str">
        <f aca="false">IF(OR(G100="",H100=""),"",ROUND(G100*(1-H100),2))</f>
        <v/>
      </c>
      <c r="J100" s="47" t="str">
        <f aca="false">IF(OR(I100="",D100=""),"",ROUND(D100*I100*(1-Offre!$B$9),2))</f>
        <v/>
      </c>
      <c r="K100" s="41" t="str">
        <f aca="false">IF(AND(B100="",C100="",D100=""),"",IF(B100="","Choisissez l'adhérent",IF(E100="","Adhérent inconnu",IF(C100="","Choisissez le support",IF(OR(D100="",D100&lt;=0),"Indiquez la quantité",IF(G100="","Prix à compléter par LineaPix","OK"))))))</f>
        <v/>
      </c>
      <c r="L100" s="41" t="str">
        <f aca="false">IF(C100="","",INDEX(Tarifs!$C$4:$C$30,MATCH(C100,LISTE_SUPPORTS,0)))</f>
        <v/>
      </c>
      <c r="M100" s="48" t="str">
        <f aca="false">IF(OR(E100="",L100=""),"",INDEX(Calculs!$B$42:$M$61,MATCH(E100,Calculs!$A$42:$A$61,0),MATCH(L100,Calculs!$B$41:$M$41,0)))</f>
        <v/>
      </c>
      <c r="N100" s="47" t="str">
        <f aca="false">IF(OR(J100="",M100=""),"",ROUND(D100*ROUND(G100*(1-M100),2)*(1-Offre!$B$9),2))</f>
        <v/>
      </c>
      <c r="O100" s="49" t="n">
        <f aca="false">IF(OR(C100="",D100=""),0,D100*INDEX(Tarifs!$G$4:$G$30,MATCH(C100,LISTE_SUPPORTS,0)))</f>
        <v>0</v>
      </c>
    </row>
    <row r="101" customFormat="false" ht="15" hidden="false" customHeight="false" outlineLevel="0" collapsed="false">
      <c r="A101" s="44" t="n">
        <v>96</v>
      </c>
      <c r="B101" s="35"/>
      <c r="C101" s="35"/>
      <c r="D101" s="45"/>
      <c r="E101" s="46" t="str">
        <f aca="false">IF(B101="","",IFERROR(INDEX('Club et adhérents'!$A$17:$A$36,MATCH(B101,LISTE_ADH,0)),""))</f>
        <v/>
      </c>
      <c r="F101" s="41" t="str">
        <f aca="false">IF(C101="","",INDEX(Tarifs!$E$4:$E$30,MATCH(C101,LISTE_SUPPORTS,0)))</f>
        <v/>
      </c>
      <c r="G101" s="47" t="str">
        <f aca="false">IF(C101="","",IF(INDEX(Tarifs!$F$4:$F$30,MATCH(C101,LISTE_SUPPORTS,0))="","",INDEX(Tarifs!$F$4:$F$30,MATCH(C101,LISTE_SUPPORTS,0))))</f>
        <v/>
      </c>
      <c r="H101" s="48" t="str">
        <f aca="false">IF(L101="","",INDEX(Calculs!$D$4:$D$15,MATCH(L101,Calculs!$A$4:$A$15,0)))</f>
        <v/>
      </c>
      <c r="I101" s="47" t="str">
        <f aca="false">IF(OR(G101="",H101=""),"",ROUND(G101*(1-H101),2))</f>
        <v/>
      </c>
      <c r="J101" s="47" t="str">
        <f aca="false">IF(OR(I101="",D101=""),"",ROUND(D101*I101*(1-Offre!$B$9),2))</f>
        <v/>
      </c>
      <c r="K101" s="41" t="str">
        <f aca="false">IF(AND(B101="",C101="",D101=""),"",IF(B101="","Choisissez l'adhérent",IF(E101="","Adhérent inconnu",IF(C101="","Choisissez le support",IF(OR(D101="",D101&lt;=0),"Indiquez la quantité",IF(G101="","Prix à compléter par LineaPix","OK"))))))</f>
        <v/>
      </c>
      <c r="L101" s="41" t="str">
        <f aca="false">IF(C101="","",INDEX(Tarifs!$C$4:$C$30,MATCH(C101,LISTE_SUPPORTS,0)))</f>
        <v/>
      </c>
      <c r="M101" s="48" t="str">
        <f aca="false">IF(OR(E101="",L101=""),"",INDEX(Calculs!$B$42:$M$61,MATCH(E101,Calculs!$A$42:$A$61,0),MATCH(L101,Calculs!$B$41:$M$41,0)))</f>
        <v/>
      </c>
      <c r="N101" s="47" t="str">
        <f aca="false">IF(OR(J101="",M101=""),"",ROUND(D101*ROUND(G101*(1-M101),2)*(1-Offre!$B$9),2))</f>
        <v/>
      </c>
      <c r="O101" s="49" t="n">
        <f aca="false">IF(OR(C101="",D101=""),0,D101*INDEX(Tarifs!$G$4:$G$30,MATCH(C101,LISTE_SUPPORTS,0)))</f>
        <v>0</v>
      </c>
    </row>
    <row r="102" customFormat="false" ht="15" hidden="false" customHeight="false" outlineLevel="0" collapsed="false">
      <c r="A102" s="44" t="n">
        <v>97</v>
      </c>
      <c r="B102" s="35"/>
      <c r="C102" s="35"/>
      <c r="D102" s="45"/>
      <c r="E102" s="46" t="str">
        <f aca="false">IF(B102="","",IFERROR(INDEX('Club et adhérents'!$A$17:$A$36,MATCH(B102,LISTE_ADH,0)),""))</f>
        <v/>
      </c>
      <c r="F102" s="41" t="str">
        <f aca="false">IF(C102="","",INDEX(Tarifs!$E$4:$E$30,MATCH(C102,LISTE_SUPPORTS,0)))</f>
        <v/>
      </c>
      <c r="G102" s="47" t="str">
        <f aca="false">IF(C102="","",IF(INDEX(Tarifs!$F$4:$F$30,MATCH(C102,LISTE_SUPPORTS,0))="","",INDEX(Tarifs!$F$4:$F$30,MATCH(C102,LISTE_SUPPORTS,0))))</f>
        <v/>
      </c>
      <c r="H102" s="48" t="str">
        <f aca="false">IF(L102="","",INDEX(Calculs!$D$4:$D$15,MATCH(L102,Calculs!$A$4:$A$15,0)))</f>
        <v/>
      </c>
      <c r="I102" s="47" t="str">
        <f aca="false">IF(OR(G102="",H102=""),"",ROUND(G102*(1-H102),2))</f>
        <v/>
      </c>
      <c r="J102" s="47" t="str">
        <f aca="false">IF(OR(I102="",D102=""),"",ROUND(D102*I102*(1-Offre!$B$9),2))</f>
        <v/>
      </c>
      <c r="K102" s="41" t="str">
        <f aca="false">IF(AND(B102="",C102="",D102=""),"",IF(B102="","Choisissez l'adhérent",IF(E102="","Adhérent inconnu",IF(C102="","Choisissez le support",IF(OR(D102="",D102&lt;=0),"Indiquez la quantité",IF(G102="","Prix à compléter par LineaPix","OK"))))))</f>
        <v/>
      </c>
      <c r="L102" s="41" t="str">
        <f aca="false">IF(C102="","",INDEX(Tarifs!$C$4:$C$30,MATCH(C102,LISTE_SUPPORTS,0)))</f>
        <v/>
      </c>
      <c r="M102" s="48" t="str">
        <f aca="false">IF(OR(E102="",L102=""),"",INDEX(Calculs!$B$42:$M$61,MATCH(E102,Calculs!$A$42:$A$61,0),MATCH(L102,Calculs!$B$41:$M$41,0)))</f>
        <v/>
      </c>
      <c r="N102" s="47" t="str">
        <f aca="false">IF(OR(J102="",M102=""),"",ROUND(D102*ROUND(G102*(1-M102),2)*(1-Offre!$B$9),2))</f>
        <v/>
      </c>
      <c r="O102" s="49" t="n">
        <f aca="false">IF(OR(C102="",D102=""),0,D102*INDEX(Tarifs!$G$4:$G$30,MATCH(C102,LISTE_SUPPORTS,0)))</f>
        <v>0</v>
      </c>
    </row>
    <row r="103" customFormat="false" ht="15" hidden="false" customHeight="false" outlineLevel="0" collapsed="false">
      <c r="A103" s="44" t="n">
        <v>98</v>
      </c>
      <c r="B103" s="35"/>
      <c r="C103" s="35"/>
      <c r="D103" s="45"/>
      <c r="E103" s="46" t="str">
        <f aca="false">IF(B103="","",IFERROR(INDEX('Club et adhérents'!$A$17:$A$36,MATCH(B103,LISTE_ADH,0)),""))</f>
        <v/>
      </c>
      <c r="F103" s="41" t="str">
        <f aca="false">IF(C103="","",INDEX(Tarifs!$E$4:$E$30,MATCH(C103,LISTE_SUPPORTS,0)))</f>
        <v/>
      </c>
      <c r="G103" s="47" t="str">
        <f aca="false">IF(C103="","",IF(INDEX(Tarifs!$F$4:$F$30,MATCH(C103,LISTE_SUPPORTS,0))="","",INDEX(Tarifs!$F$4:$F$30,MATCH(C103,LISTE_SUPPORTS,0))))</f>
        <v/>
      </c>
      <c r="H103" s="48" t="str">
        <f aca="false">IF(L103="","",INDEX(Calculs!$D$4:$D$15,MATCH(L103,Calculs!$A$4:$A$15,0)))</f>
        <v/>
      </c>
      <c r="I103" s="47" t="str">
        <f aca="false">IF(OR(G103="",H103=""),"",ROUND(G103*(1-H103),2))</f>
        <v/>
      </c>
      <c r="J103" s="47" t="str">
        <f aca="false">IF(OR(I103="",D103=""),"",ROUND(D103*I103*(1-Offre!$B$9),2))</f>
        <v/>
      </c>
      <c r="K103" s="41" t="str">
        <f aca="false">IF(AND(B103="",C103="",D103=""),"",IF(B103="","Choisissez l'adhérent",IF(E103="","Adhérent inconnu",IF(C103="","Choisissez le support",IF(OR(D103="",D103&lt;=0),"Indiquez la quantité",IF(G103="","Prix à compléter par LineaPix","OK"))))))</f>
        <v/>
      </c>
      <c r="L103" s="41" t="str">
        <f aca="false">IF(C103="","",INDEX(Tarifs!$C$4:$C$30,MATCH(C103,LISTE_SUPPORTS,0)))</f>
        <v/>
      </c>
      <c r="M103" s="48" t="str">
        <f aca="false">IF(OR(E103="",L103=""),"",INDEX(Calculs!$B$42:$M$61,MATCH(E103,Calculs!$A$42:$A$61,0),MATCH(L103,Calculs!$B$41:$M$41,0)))</f>
        <v/>
      </c>
      <c r="N103" s="47" t="str">
        <f aca="false">IF(OR(J103="",M103=""),"",ROUND(D103*ROUND(G103*(1-M103),2)*(1-Offre!$B$9),2))</f>
        <v/>
      </c>
      <c r="O103" s="49" t="n">
        <f aca="false">IF(OR(C103="",D103=""),0,D103*INDEX(Tarifs!$G$4:$G$30,MATCH(C103,LISTE_SUPPORTS,0)))</f>
        <v>0</v>
      </c>
    </row>
    <row r="104" customFormat="false" ht="15" hidden="false" customHeight="false" outlineLevel="0" collapsed="false">
      <c r="A104" s="44" t="n">
        <v>99</v>
      </c>
      <c r="B104" s="35"/>
      <c r="C104" s="35"/>
      <c r="D104" s="45"/>
      <c r="E104" s="46" t="str">
        <f aca="false">IF(B104="","",IFERROR(INDEX('Club et adhérents'!$A$17:$A$36,MATCH(B104,LISTE_ADH,0)),""))</f>
        <v/>
      </c>
      <c r="F104" s="41" t="str">
        <f aca="false">IF(C104="","",INDEX(Tarifs!$E$4:$E$30,MATCH(C104,LISTE_SUPPORTS,0)))</f>
        <v/>
      </c>
      <c r="G104" s="47" t="str">
        <f aca="false">IF(C104="","",IF(INDEX(Tarifs!$F$4:$F$30,MATCH(C104,LISTE_SUPPORTS,0))="","",INDEX(Tarifs!$F$4:$F$30,MATCH(C104,LISTE_SUPPORTS,0))))</f>
        <v/>
      </c>
      <c r="H104" s="48" t="str">
        <f aca="false">IF(L104="","",INDEX(Calculs!$D$4:$D$15,MATCH(L104,Calculs!$A$4:$A$15,0)))</f>
        <v/>
      </c>
      <c r="I104" s="47" t="str">
        <f aca="false">IF(OR(G104="",H104=""),"",ROUND(G104*(1-H104),2))</f>
        <v/>
      </c>
      <c r="J104" s="47" t="str">
        <f aca="false">IF(OR(I104="",D104=""),"",ROUND(D104*I104*(1-Offre!$B$9),2))</f>
        <v/>
      </c>
      <c r="K104" s="41" t="str">
        <f aca="false">IF(AND(B104="",C104="",D104=""),"",IF(B104="","Choisissez l'adhérent",IF(E104="","Adhérent inconnu",IF(C104="","Choisissez le support",IF(OR(D104="",D104&lt;=0),"Indiquez la quantité",IF(G104="","Prix à compléter par LineaPix","OK"))))))</f>
        <v/>
      </c>
      <c r="L104" s="41" t="str">
        <f aca="false">IF(C104="","",INDEX(Tarifs!$C$4:$C$30,MATCH(C104,LISTE_SUPPORTS,0)))</f>
        <v/>
      </c>
      <c r="M104" s="48" t="str">
        <f aca="false">IF(OR(E104="",L104=""),"",INDEX(Calculs!$B$42:$M$61,MATCH(E104,Calculs!$A$42:$A$61,0),MATCH(L104,Calculs!$B$41:$M$41,0)))</f>
        <v/>
      </c>
      <c r="N104" s="47" t="str">
        <f aca="false">IF(OR(J104="",M104=""),"",ROUND(D104*ROUND(G104*(1-M104),2)*(1-Offre!$B$9),2))</f>
        <v/>
      </c>
      <c r="O104" s="49" t="n">
        <f aca="false">IF(OR(C104="",D104=""),0,D104*INDEX(Tarifs!$G$4:$G$30,MATCH(C104,LISTE_SUPPORTS,0)))</f>
        <v>0</v>
      </c>
    </row>
    <row r="105" customFormat="false" ht="15" hidden="false" customHeight="false" outlineLevel="0" collapsed="false">
      <c r="A105" s="44" t="n">
        <v>100</v>
      </c>
      <c r="B105" s="35"/>
      <c r="C105" s="35"/>
      <c r="D105" s="45"/>
      <c r="E105" s="46" t="str">
        <f aca="false">IF(B105="","",IFERROR(INDEX('Club et adhérents'!$A$17:$A$36,MATCH(B105,LISTE_ADH,0)),""))</f>
        <v/>
      </c>
      <c r="F105" s="41" t="str">
        <f aca="false">IF(C105="","",INDEX(Tarifs!$E$4:$E$30,MATCH(C105,LISTE_SUPPORTS,0)))</f>
        <v/>
      </c>
      <c r="G105" s="47" t="str">
        <f aca="false">IF(C105="","",IF(INDEX(Tarifs!$F$4:$F$30,MATCH(C105,LISTE_SUPPORTS,0))="","",INDEX(Tarifs!$F$4:$F$30,MATCH(C105,LISTE_SUPPORTS,0))))</f>
        <v/>
      </c>
      <c r="H105" s="48" t="str">
        <f aca="false">IF(L105="","",INDEX(Calculs!$D$4:$D$15,MATCH(L105,Calculs!$A$4:$A$15,0)))</f>
        <v/>
      </c>
      <c r="I105" s="47" t="str">
        <f aca="false">IF(OR(G105="",H105=""),"",ROUND(G105*(1-H105),2))</f>
        <v/>
      </c>
      <c r="J105" s="47" t="str">
        <f aca="false">IF(OR(I105="",D105=""),"",ROUND(D105*I105*(1-Offre!$B$9),2))</f>
        <v/>
      </c>
      <c r="K105" s="41" t="str">
        <f aca="false">IF(AND(B105="",C105="",D105=""),"",IF(B105="","Choisissez l'adhérent",IF(E105="","Adhérent inconnu",IF(C105="","Choisissez le support",IF(OR(D105="",D105&lt;=0),"Indiquez la quantité",IF(G105="","Prix à compléter par LineaPix","OK"))))))</f>
        <v/>
      </c>
      <c r="L105" s="41" t="str">
        <f aca="false">IF(C105="","",INDEX(Tarifs!$C$4:$C$30,MATCH(C105,LISTE_SUPPORTS,0)))</f>
        <v/>
      </c>
      <c r="M105" s="48" t="str">
        <f aca="false">IF(OR(E105="",L105=""),"",INDEX(Calculs!$B$42:$M$61,MATCH(E105,Calculs!$A$42:$A$61,0),MATCH(L105,Calculs!$B$41:$M$41,0)))</f>
        <v/>
      </c>
      <c r="N105" s="47" t="str">
        <f aca="false">IF(OR(J105="",M105=""),"",ROUND(D105*ROUND(G105*(1-M105),2)*(1-Offre!$B$9),2))</f>
        <v/>
      </c>
      <c r="O105" s="49" t="n">
        <f aca="false">IF(OR(C105="",D105=""),0,D105*INDEX(Tarifs!$G$4:$G$30,MATCH(C105,LISTE_SUPPORTS,0)))</f>
        <v>0</v>
      </c>
    </row>
    <row r="106" customFormat="false" ht="15" hidden="false" customHeight="false" outlineLevel="0" collapsed="false">
      <c r="A106" s="44" t="n">
        <v>101</v>
      </c>
      <c r="B106" s="35"/>
      <c r="C106" s="35"/>
      <c r="D106" s="45"/>
      <c r="E106" s="46" t="str">
        <f aca="false">IF(B106="","",IFERROR(INDEX('Club et adhérents'!$A$17:$A$36,MATCH(B106,LISTE_ADH,0)),""))</f>
        <v/>
      </c>
      <c r="F106" s="41" t="str">
        <f aca="false">IF(C106="","",INDEX(Tarifs!$E$4:$E$30,MATCH(C106,LISTE_SUPPORTS,0)))</f>
        <v/>
      </c>
      <c r="G106" s="47" t="str">
        <f aca="false">IF(C106="","",IF(INDEX(Tarifs!$F$4:$F$30,MATCH(C106,LISTE_SUPPORTS,0))="","",INDEX(Tarifs!$F$4:$F$30,MATCH(C106,LISTE_SUPPORTS,0))))</f>
        <v/>
      </c>
      <c r="H106" s="48" t="str">
        <f aca="false">IF(L106="","",INDEX(Calculs!$D$4:$D$15,MATCH(L106,Calculs!$A$4:$A$15,0)))</f>
        <v/>
      </c>
      <c r="I106" s="47" t="str">
        <f aca="false">IF(OR(G106="",H106=""),"",ROUND(G106*(1-H106),2))</f>
        <v/>
      </c>
      <c r="J106" s="47" t="str">
        <f aca="false">IF(OR(I106="",D106=""),"",ROUND(D106*I106*(1-Offre!$B$9),2))</f>
        <v/>
      </c>
      <c r="K106" s="41" t="str">
        <f aca="false">IF(AND(B106="",C106="",D106=""),"",IF(B106="","Choisissez l'adhérent",IF(E106="","Adhérent inconnu",IF(C106="","Choisissez le support",IF(OR(D106="",D106&lt;=0),"Indiquez la quantité",IF(G106="","Prix à compléter par LineaPix","OK"))))))</f>
        <v/>
      </c>
      <c r="L106" s="41" t="str">
        <f aca="false">IF(C106="","",INDEX(Tarifs!$C$4:$C$30,MATCH(C106,LISTE_SUPPORTS,0)))</f>
        <v/>
      </c>
      <c r="M106" s="48" t="str">
        <f aca="false">IF(OR(E106="",L106=""),"",INDEX(Calculs!$B$42:$M$61,MATCH(E106,Calculs!$A$42:$A$61,0),MATCH(L106,Calculs!$B$41:$M$41,0)))</f>
        <v/>
      </c>
      <c r="N106" s="47" t="str">
        <f aca="false">IF(OR(J106="",M106=""),"",ROUND(D106*ROUND(G106*(1-M106),2)*(1-Offre!$B$9),2))</f>
        <v/>
      </c>
      <c r="O106" s="49" t="n">
        <f aca="false">IF(OR(C106="",D106=""),0,D106*INDEX(Tarifs!$G$4:$G$30,MATCH(C106,LISTE_SUPPORTS,0)))</f>
        <v>0</v>
      </c>
    </row>
    <row r="107" customFormat="false" ht="15" hidden="false" customHeight="false" outlineLevel="0" collapsed="false">
      <c r="A107" s="44" t="n">
        <v>102</v>
      </c>
      <c r="B107" s="35"/>
      <c r="C107" s="35"/>
      <c r="D107" s="45"/>
      <c r="E107" s="46" t="str">
        <f aca="false">IF(B107="","",IFERROR(INDEX('Club et adhérents'!$A$17:$A$36,MATCH(B107,LISTE_ADH,0)),""))</f>
        <v/>
      </c>
      <c r="F107" s="41" t="str">
        <f aca="false">IF(C107="","",INDEX(Tarifs!$E$4:$E$30,MATCH(C107,LISTE_SUPPORTS,0)))</f>
        <v/>
      </c>
      <c r="G107" s="47" t="str">
        <f aca="false">IF(C107="","",IF(INDEX(Tarifs!$F$4:$F$30,MATCH(C107,LISTE_SUPPORTS,0))="","",INDEX(Tarifs!$F$4:$F$30,MATCH(C107,LISTE_SUPPORTS,0))))</f>
        <v/>
      </c>
      <c r="H107" s="48" t="str">
        <f aca="false">IF(L107="","",INDEX(Calculs!$D$4:$D$15,MATCH(L107,Calculs!$A$4:$A$15,0)))</f>
        <v/>
      </c>
      <c r="I107" s="47" t="str">
        <f aca="false">IF(OR(G107="",H107=""),"",ROUND(G107*(1-H107),2))</f>
        <v/>
      </c>
      <c r="J107" s="47" t="str">
        <f aca="false">IF(OR(I107="",D107=""),"",ROUND(D107*I107*(1-Offre!$B$9),2))</f>
        <v/>
      </c>
      <c r="K107" s="41" t="str">
        <f aca="false">IF(AND(B107="",C107="",D107=""),"",IF(B107="","Choisissez l'adhérent",IF(E107="","Adhérent inconnu",IF(C107="","Choisissez le support",IF(OR(D107="",D107&lt;=0),"Indiquez la quantité",IF(G107="","Prix à compléter par LineaPix","OK"))))))</f>
        <v/>
      </c>
      <c r="L107" s="41" t="str">
        <f aca="false">IF(C107="","",INDEX(Tarifs!$C$4:$C$30,MATCH(C107,LISTE_SUPPORTS,0)))</f>
        <v/>
      </c>
      <c r="M107" s="48" t="str">
        <f aca="false">IF(OR(E107="",L107=""),"",INDEX(Calculs!$B$42:$M$61,MATCH(E107,Calculs!$A$42:$A$61,0),MATCH(L107,Calculs!$B$41:$M$41,0)))</f>
        <v/>
      </c>
      <c r="N107" s="47" t="str">
        <f aca="false">IF(OR(J107="",M107=""),"",ROUND(D107*ROUND(G107*(1-M107),2)*(1-Offre!$B$9),2))</f>
        <v/>
      </c>
      <c r="O107" s="49" t="n">
        <f aca="false">IF(OR(C107="",D107=""),0,D107*INDEX(Tarifs!$G$4:$G$30,MATCH(C107,LISTE_SUPPORTS,0)))</f>
        <v>0</v>
      </c>
    </row>
    <row r="108" customFormat="false" ht="15" hidden="false" customHeight="false" outlineLevel="0" collapsed="false">
      <c r="A108" s="44" t="n">
        <v>103</v>
      </c>
      <c r="B108" s="35"/>
      <c r="C108" s="35"/>
      <c r="D108" s="45"/>
      <c r="E108" s="46" t="str">
        <f aca="false">IF(B108="","",IFERROR(INDEX('Club et adhérents'!$A$17:$A$36,MATCH(B108,LISTE_ADH,0)),""))</f>
        <v/>
      </c>
      <c r="F108" s="41" t="str">
        <f aca="false">IF(C108="","",INDEX(Tarifs!$E$4:$E$30,MATCH(C108,LISTE_SUPPORTS,0)))</f>
        <v/>
      </c>
      <c r="G108" s="47" t="str">
        <f aca="false">IF(C108="","",IF(INDEX(Tarifs!$F$4:$F$30,MATCH(C108,LISTE_SUPPORTS,0))="","",INDEX(Tarifs!$F$4:$F$30,MATCH(C108,LISTE_SUPPORTS,0))))</f>
        <v/>
      </c>
      <c r="H108" s="48" t="str">
        <f aca="false">IF(L108="","",INDEX(Calculs!$D$4:$D$15,MATCH(L108,Calculs!$A$4:$A$15,0)))</f>
        <v/>
      </c>
      <c r="I108" s="47" t="str">
        <f aca="false">IF(OR(G108="",H108=""),"",ROUND(G108*(1-H108),2))</f>
        <v/>
      </c>
      <c r="J108" s="47" t="str">
        <f aca="false">IF(OR(I108="",D108=""),"",ROUND(D108*I108*(1-Offre!$B$9),2))</f>
        <v/>
      </c>
      <c r="K108" s="41" t="str">
        <f aca="false">IF(AND(B108="",C108="",D108=""),"",IF(B108="","Choisissez l'adhérent",IF(E108="","Adhérent inconnu",IF(C108="","Choisissez le support",IF(OR(D108="",D108&lt;=0),"Indiquez la quantité",IF(G108="","Prix à compléter par LineaPix","OK"))))))</f>
        <v/>
      </c>
      <c r="L108" s="41" t="str">
        <f aca="false">IF(C108="","",INDEX(Tarifs!$C$4:$C$30,MATCH(C108,LISTE_SUPPORTS,0)))</f>
        <v/>
      </c>
      <c r="M108" s="48" t="str">
        <f aca="false">IF(OR(E108="",L108=""),"",INDEX(Calculs!$B$42:$M$61,MATCH(E108,Calculs!$A$42:$A$61,0),MATCH(L108,Calculs!$B$41:$M$41,0)))</f>
        <v/>
      </c>
      <c r="N108" s="47" t="str">
        <f aca="false">IF(OR(J108="",M108=""),"",ROUND(D108*ROUND(G108*(1-M108),2)*(1-Offre!$B$9),2))</f>
        <v/>
      </c>
      <c r="O108" s="49" t="n">
        <f aca="false">IF(OR(C108="",D108=""),0,D108*INDEX(Tarifs!$G$4:$G$30,MATCH(C108,LISTE_SUPPORTS,0)))</f>
        <v>0</v>
      </c>
    </row>
    <row r="109" customFormat="false" ht="15" hidden="false" customHeight="false" outlineLevel="0" collapsed="false">
      <c r="A109" s="44" t="n">
        <v>104</v>
      </c>
      <c r="B109" s="35"/>
      <c r="C109" s="35"/>
      <c r="D109" s="45"/>
      <c r="E109" s="46" t="str">
        <f aca="false">IF(B109="","",IFERROR(INDEX('Club et adhérents'!$A$17:$A$36,MATCH(B109,LISTE_ADH,0)),""))</f>
        <v/>
      </c>
      <c r="F109" s="41" t="str">
        <f aca="false">IF(C109="","",INDEX(Tarifs!$E$4:$E$30,MATCH(C109,LISTE_SUPPORTS,0)))</f>
        <v/>
      </c>
      <c r="G109" s="47" t="str">
        <f aca="false">IF(C109="","",IF(INDEX(Tarifs!$F$4:$F$30,MATCH(C109,LISTE_SUPPORTS,0))="","",INDEX(Tarifs!$F$4:$F$30,MATCH(C109,LISTE_SUPPORTS,0))))</f>
        <v/>
      </c>
      <c r="H109" s="48" t="str">
        <f aca="false">IF(L109="","",INDEX(Calculs!$D$4:$D$15,MATCH(L109,Calculs!$A$4:$A$15,0)))</f>
        <v/>
      </c>
      <c r="I109" s="47" t="str">
        <f aca="false">IF(OR(G109="",H109=""),"",ROUND(G109*(1-H109),2))</f>
        <v/>
      </c>
      <c r="J109" s="47" t="str">
        <f aca="false">IF(OR(I109="",D109=""),"",ROUND(D109*I109*(1-Offre!$B$9),2))</f>
        <v/>
      </c>
      <c r="K109" s="41" t="str">
        <f aca="false">IF(AND(B109="",C109="",D109=""),"",IF(B109="","Choisissez l'adhérent",IF(E109="","Adhérent inconnu",IF(C109="","Choisissez le support",IF(OR(D109="",D109&lt;=0),"Indiquez la quantité",IF(G109="","Prix à compléter par LineaPix","OK"))))))</f>
        <v/>
      </c>
      <c r="L109" s="41" t="str">
        <f aca="false">IF(C109="","",INDEX(Tarifs!$C$4:$C$30,MATCH(C109,LISTE_SUPPORTS,0)))</f>
        <v/>
      </c>
      <c r="M109" s="48" t="str">
        <f aca="false">IF(OR(E109="",L109=""),"",INDEX(Calculs!$B$42:$M$61,MATCH(E109,Calculs!$A$42:$A$61,0),MATCH(L109,Calculs!$B$41:$M$41,0)))</f>
        <v/>
      </c>
      <c r="N109" s="47" t="str">
        <f aca="false">IF(OR(J109="",M109=""),"",ROUND(D109*ROUND(G109*(1-M109),2)*(1-Offre!$B$9),2))</f>
        <v/>
      </c>
      <c r="O109" s="49" t="n">
        <f aca="false">IF(OR(C109="",D109=""),0,D109*INDEX(Tarifs!$G$4:$G$30,MATCH(C109,LISTE_SUPPORTS,0)))</f>
        <v>0</v>
      </c>
    </row>
    <row r="110" customFormat="false" ht="15" hidden="false" customHeight="false" outlineLevel="0" collapsed="false">
      <c r="A110" s="44" t="n">
        <v>105</v>
      </c>
      <c r="B110" s="35"/>
      <c r="C110" s="35"/>
      <c r="D110" s="45"/>
      <c r="E110" s="46" t="str">
        <f aca="false">IF(B110="","",IFERROR(INDEX('Club et adhérents'!$A$17:$A$36,MATCH(B110,LISTE_ADH,0)),""))</f>
        <v/>
      </c>
      <c r="F110" s="41" t="str">
        <f aca="false">IF(C110="","",INDEX(Tarifs!$E$4:$E$30,MATCH(C110,LISTE_SUPPORTS,0)))</f>
        <v/>
      </c>
      <c r="G110" s="47" t="str">
        <f aca="false">IF(C110="","",IF(INDEX(Tarifs!$F$4:$F$30,MATCH(C110,LISTE_SUPPORTS,0))="","",INDEX(Tarifs!$F$4:$F$30,MATCH(C110,LISTE_SUPPORTS,0))))</f>
        <v/>
      </c>
      <c r="H110" s="48" t="str">
        <f aca="false">IF(L110="","",INDEX(Calculs!$D$4:$D$15,MATCH(L110,Calculs!$A$4:$A$15,0)))</f>
        <v/>
      </c>
      <c r="I110" s="47" t="str">
        <f aca="false">IF(OR(G110="",H110=""),"",ROUND(G110*(1-H110),2))</f>
        <v/>
      </c>
      <c r="J110" s="47" t="str">
        <f aca="false">IF(OR(I110="",D110=""),"",ROUND(D110*I110*(1-Offre!$B$9),2))</f>
        <v/>
      </c>
      <c r="K110" s="41" t="str">
        <f aca="false">IF(AND(B110="",C110="",D110=""),"",IF(B110="","Choisissez l'adhérent",IF(E110="","Adhérent inconnu",IF(C110="","Choisissez le support",IF(OR(D110="",D110&lt;=0),"Indiquez la quantité",IF(G110="","Prix à compléter par LineaPix","OK"))))))</f>
        <v/>
      </c>
      <c r="L110" s="41" t="str">
        <f aca="false">IF(C110="","",INDEX(Tarifs!$C$4:$C$30,MATCH(C110,LISTE_SUPPORTS,0)))</f>
        <v/>
      </c>
      <c r="M110" s="48" t="str">
        <f aca="false">IF(OR(E110="",L110=""),"",INDEX(Calculs!$B$42:$M$61,MATCH(E110,Calculs!$A$42:$A$61,0),MATCH(L110,Calculs!$B$41:$M$41,0)))</f>
        <v/>
      </c>
      <c r="N110" s="47" t="str">
        <f aca="false">IF(OR(J110="",M110=""),"",ROUND(D110*ROUND(G110*(1-M110),2)*(1-Offre!$B$9),2))</f>
        <v/>
      </c>
      <c r="O110" s="49" t="n">
        <f aca="false">IF(OR(C110="",D110=""),0,D110*INDEX(Tarifs!$G$4:$G$30,MATCH(C110,LISTE_SUPPORTS,0)))</f>
        <v>0</v>
      </c>
    </row>
    <row r="111" customFormat="false" ht="15" hidden="false" customHeight="false" outlineLevel="0" collapsed="false">
      <c r="A111" s="44" t="n">
        <v>106</v>
      </c>
      <c r="B111" s="35"/>
      <c r="C111" s="35"/>
      <c r="D111" s="45"/>
      <c r="E111" s="46" t="str">
        <f aca="false">IF(B111="","",IFERROR(INDEX('Club et adhérents'!$A$17:$A$36,MATCH(B111,LISTE_ADH,0)),""))</f>
        <v/>
      </c>
      <c r="F111" s="41" t="str">
        <f aca="false">IF(C111="","",INDEX(Tarifs!$E$4:$E$30,MATCH(C111,LISTE_SUPPORTS,0)))</f>
        <v/>
      </c>
      <c r="G111" s="47" t="str">
        <f aca="false">IF(C111="","",IF(INDEX(Tarifs!$F$4:$F$30,MATCH(C111,LISTE_SUPPORTS,0))="","",INDEX(Tarifs!$F$4:$F$30,MATCH(C111,LISTE_SUPPORTS,0))))</f>
        <v/>
      </c>
      <c r="H111" s="48" t="str">
        <f aca="false">IF(L111="","",INDEX(Calculs!$D$4:$D$15,MATCH(L111,Calculs!$A$4:$A$15,0)))</f>
        <v/>
      </c>
      <c r="I111" s="47" t="str">
        <f aca="false">IF(OR(G111="",H111=""),"",ROUND(G111*(1-H111),2))</f>
        <v/>
      </c>
      <c r="J111" s="47" t="str">
        <f aca="false">IF(OR(I111="",D111=""),"",ROUND(D111*I111*(1-Offre!$B$9),2))</f>
        <v/>
      </c>
      <c r="K111" s="41" t="str">
        <f aca="false">IF(AND(B111="",C111="",D111=""),"",IF(B111="","Choisissez l'adhérent",IF(E111="","Adhérent inconnu",IF(C111="","Choisissez le support",IF(OR(D111="",D111&lt;=0),"Indiquez la quantité",IF(G111="","Prix à compléter par LineaPix","OK"))))))</f>
        <v/>
      </c>
      <c r="L111" s="41" t="str">
        <f aca="false">IF(C111="","",INDEX(Tarifs!$C$4:$C$30,MATCH(C111,LISTE_SUPPORTS,0)))</f>
        <v/>
      </c>
      <c r="M111" s="48" t="str">
        <f aca="false">IF(OR(E111="",L111=""),"",INDEX(Calculs!$B$42:$M$61,MATCH(E111,Calculs!$A$42:$A$61,0),MATCH(L111,Calculs!$B$41:$M$41,0)))</f>
        <v/>
      </c>
      <c r="N111" s="47" t="str">
        <f aca="false">IF(OR(J111="",M111=""),"",ROUND(D111*ROUND(G111*(1-M111),2)*(1-Offre!$B$9),2))</f>
        <v/>
      </c>
      <c r="O111" s="49" t="n">
        <f aca="false">IF(OR(C111="",D111=""),0,D111*INDEX(Tarifs!$G$4:$G$30,MATCH(C111,LISTE_SUPPORTS,0)))</f>
        <v>0</v>
      </c>
    </row>
    <row r="112" customFormat="false" ht="15" hidden="false" customHeight="false" outlineLevel="0" collapsed="false">
      <c r="A112" s="44" t="n">
        <v>107</v>
      </c>
      <c r="B112" s="35"/>
      <c r="C112" s="35"/>
      <c r="D112" s="45"/>
      <c r="E112" s="46" t="str">
        <f aca="false">IF(B112="","",IFERROR(INDEX('Club et adhérents'!$A$17:$A$36,MATCH(B112,LISTE_ADH,0)),""))</f>
        <v/>
      </c>
      <c r="F112" s="41" t="str">
        <f aca="false">IF(C112="","",INDEX(Tarifs!$E$4:$E$30,MATCH(C112,LISTE_SUPPORTS,0)))</f>
        <v/>
      </c>
      <c r="G112" s="47" t="str">
        <f aca="false">IF(C112="","",IF(INDEX(Tarifs!$F$4:$F$30,MATCH(C112,LISTE_SUPPORTS,0))="","",INDEX(Tarifs!$F$4:$F$30,MATCH(C112,LISTE_SUPPORTS,0))))</f>
        <v/>
      </c>
      <c r="H112" s="48" t="str">
        <f aca="false">IF(L112="","",INDEX(Calculs!$D$4:$D$15,MATCH(L112,Calculs!$A$4:$A$15,0)))</f>
        <v/>
      </c>
      <c r="I112" s="47" t="str">
        <f aca="false">IF(OR(G112="",H112=""),"",ROUND(G112*(1-H112),2))</f>
        <v/>
      </c>
      <c r="J112" s="47" t="str">
        <f aca="false">IF(OR(I112="",D112=""),"",ROUND(D112*I112*(1-Offre!$B$9),2))</f>
        <v/>
      </c>
      <c r="K112" s="41" t="str">
        <f aca="false">IF(AND(B112="",C112="",D112=""),"",IF(B112="","Choisissez l'adhérent",IF(E112="","Adhérent inconnu",IF(C112="","Choisissez le support",IF(OR(D112="",D112&lt;=0),"Indiquez la quantité",IF(G112="","Prix à compléter par LineaPix","OK"))))))</f>
        <v/>
      </c>
      <c r="L112" s="41" t="str">
        <f aca="false">IF(C112="","",INDEX(Tarifs!$C$4:$C$30,MATCH(C112,LISTE_SUPPORTS,0)))</f>
        <v/>
      </c>
      <c r="M112" s="48" t="str">
        <f aca="false">IF(OR(E112="",L112=""),"",INDEX(Calculs!$B$42:$M$61,MATCH(E112,Calculs!$A$42:$A$61,0),MATCH(L112,Calculs!$B$41:$M$41,0)))</f>
        <v/>
      </c>
      <c r="N112" s="47" t="str">
        <f aca="false">IF(OR(J112="",M112=""),"",ROUND(D112*ROUND(G112*(1-M112),2)*(1-Offre!$B$9),2))</f>
        <v/>
      </c>
      <c r="O112" s="49" t="n">
        <f aca="false">IF(OR(C112="",D112=""),0,D112*INDEX(Tarifs!$G$4:$G$30,MATCH(C112,LISTE_SUPPORTS,0)))</f>
        <v>0</v>
      </c>
    </row>
    <row r="113" customFormat="false" ht="15" hidden="false" customHeight="false" outlineLevel="0" collapsed="false">
      <c r="A113" s="44" t="n">
        <v>108</v>
      </c>
      <c r="B113" s="35"/>
      <c r="C113" s="35"/>
      <c r="D113" s="45"/>
      <c r="E113" s="46" t="str">
        <f aca="false">IF(B113="","",IFERROR(INDEX('Club et adhérents'!$A$17:$A$36,MATCH(B113,LISTE_ADH,0)),""))</f>
        <v/>
      </c>
      <c r="F113" s="41" t="str">
        <f aca="false">IF(C113="","",INDEX(Tarifs!$E$4:$E$30,MATCH(C113,LISTE_SUPPORTS,0)))</f>
        <v/>
      </c>
      <c r="G113" s="47" t="str">
        <f aca="false">IF(C113="","",IF(INDEX(Tarifs!$F$4:$F$30,MATCH(C113,LISTE_SUPPORTS,0))="","",INDEX(Tarifs!$F$4:$F$30,MATCH(C113,LISTE_SUPPORTS,0))))</f>
        <v/>
      </c>
      <c r="H113" s="48" t="str">
        <f aca="false">IF(L113="","",INDEX(Calculs!$D$4:$D$15,MATCH(L113,Calculs!$A$4:$A$15,0)))</f>
        <v/>
      </c>
      <c r="I113" s="47" t="str">
        <f aca="false">IF(OR(G113="",H113=""),"",ROUND(G113*(1-H113),2))</f>
        <v/>
      </c>
      <c r="J113" s="47" t="str">
        <f aca="false">IF(OR(I113="",D113=""),"",ROUND(D113*I113*(1-Offre!$B$9),2))</f>
        <v/>
      </c>
      <c r="K113" s="41" t="str">
        <f aca="false">IF(AND(B113="",C113="",D113=""),"",IF(B113="","Choisissez l'adhérent",IF(E113="","Adhérent inconnu",IF(C113="","Choisissez le support",IF(OR(D113="",D113&lt;=0),"Indiquez la quantité",IF(G113="","Prix à compléter par LineaPix","OK"))))))</f>
        <v/>
      </c>
      <c r="L113" s="41" t="str">
        <f aca="false">IF(C113="","",INDEX(Tarifs!$C$4:$C$30,MATCH(C113,LISTE_SUPPORTS,0)))</f>
        <v/>
      </c>
      <c r="M113" s="48" t="str">
        <f aca="false">IF(OR(E113="",L113=""),"",INDEX(Calculs!$B$42:$M$61,MATCH(E113,Calculs!$A$42:$A$61,0),MATCH(L113,Calculs!$B$41:$M$41,0)))</f>
        <v/>
      </c>
      <c r="N113" s="47" t="str">
        <f aca="false">IF(OR(J113="",M113=""),"",ROUND(D113*ROUND(G113*(1-M113),2)*(1-Offre!$B$9),2))</f>
        <v/>
      </c>
      <c r="O113" s="49" t="n">
        <f aca="false">IF(OR(C113="",D113=""),0,D113*INDEX(Tarifs!$G$4:$G$30,MATCH(C113,LISTE_SUPPORTS,0)))</f>
        <v>0</v>
      </c>
    </row>
    <row r="114" customFormat="false" ht="15" hidden="false" customHeight="false" outlineLevel="0" collapsed="false">
      <c r="A114" s="44" t="n">
        <v>109</v>
      </c>
      <c r="B114" s="35"/>
      <c r="C114" s="35"/>
      <c r="D114" s="45"/>
      <c r="E114" s="46" t="str">
        <f aca="false">IF(B114="","",IFERROR(INDEX('Club et adhérents'!$A$17:$A$36,MATCH(B114,LISTE_ADH,0)),""))</f>
        <v/>
      </c>
      <c r="F114" s="41" t="str">
        <f aca="false">IF(C114="","",INDEX(Tarifs!$E$4:$E$30,MATCH(C114,LISTE_SUPPORTS,0)))</f>
        <v/>
      </c>
      <c r="G114" s="47" t="str">
        <f aca="false">IF(C114="","",IF(INDEX(Tarifs!$F$4:$F$30,MATCH(C114,LISTE_SUPPORTS,0))="","",INDEX(Tarifs!$F$4:$F$30,MATCH(C114,LISTE_SUPPORTS,0))))</f>
        <v/>
      </c>
      <c r="H114" s="48" t="str">
        <f aca="false">IF(L114="","",INDEX(Calculs!$D$4:$D$15,MATCH(L114,Calculs!$A$4:$A$15,0)))</f>
        <v/>
      </c>
      <c r="I114" s="47" t="str">
        <f aca="false">IF(OR(G114="",H114=""),"",ROUND(G114*(1-H114),2))</f>
        <v/>
      </c>
      <c r="J114" s="47" t="str">
        <f aca="false">IF(OR(I114="",D114=""),"",ROUND(D114*I114*(1-Offre!$B$9),2))</f>
        <v/>
      </c>
      <c r="K114" s="41" t="str">
        <f aca="false">IF(AND(B114="",C114="",D114=""),"",IF(B114="","Choisissez l'adhérent",IF(E114="","Adhérent inconnu",IF(C114="","Choisissez le support",IF(OR(D114="",D114&lt;=0),"Indiquez la quantité",IF(G114="","Prix à compléter par LineaPix","OK"))))))</f>
        <v/>
      </c>
      <c r="L114" s="41" t="str">
        <f aca="false">IF(C114="","",INDEX(Tarifs!$C$4:$C$30,MATCH(C114,LISTE_SUPPORTS,0)))</f>
        <v/>
      </c>
      <c r="M114" s="48" t="str">
        <f aca="false">IF(OR(E114="",L114=""),"",INDEX(Calculs!$B$42:$M$61,MATCH(E114,Calculs!$A$42:$A$61,0),MATCH(L114,Calculs!$B$41:$M$41,0)))</f>
        <v/>
      </c>
      <c r="N114" s="47" t="str">
        <f aca="false">IF(OR(J114="",M114=""),"",ROUND(D114*ROUND(G114*(1-M114),2)*(1-Offre!$B$9),2))</f>
        <v/>
      </c>
      <c r="O114" s="49" t="n">
        <f aca="false">IF(OR(C114="",D114=""),0,D114*INDEX(Tarifs!$G$4:$G$30,MATCH(C114,LISTE_SUPPORTS,0)))</f>
        <v>0</v>
      </c>
    </row>
    <row r="115" customFormat="false" ht="15" hidden="false" customHeight="false" outlineLevel="0" collapsed="false">
      <c r="A115" s="44" t="n">
        <v>110</v>
      </c>
      <c r="B115" s="35"/>
      <c r="C115" s="35"/>
      <c r="D115" s="45"/>
      <c r="E115" s="46" t="str">
        <f aca="false">IF(B115="","",IFERROR(INDEX('Club et adhérents'!$A$17:$A$36,MATCH(B115,LISTE_ADH,0)),""))</f>
        <v/>
      </c>
      <c r="F115" s="41" t="str">
        <f aca="false">IF(C115="","",INDEX(Tarifs!$E$4:$E$30,MATCH(C115,LISTE_SUPPORTS,0)))</f>
        <v/>
      </c>
      <c r="G115" s="47" t="str">
        <f aca="false">IF(C115="","",IF(INDEX(Tarifs!$F$4:$F$30,MATCH(C115,LISTE_SUPPORTS,0))="","",INDEX(Tarifs!$F$4:$F$30,MATCH(C115,LISTE_SUPPORTS,0))))</f>
        <v/>
      </c>
      <c r="H115" s="48" t="str">
        <f aca="false">IF(L115="","",INDEX(Calculs!$D$4:$D$15,MATCH(L115,Calculs!$A$4:$A$15,0)))</f>
        <v/>
      </c>
      <c r="I115" s="47" t="str">
        <f aca="false">IF(OR(G115="",H115=""),"",ROUND(G115*(1-H115),2))</f>
        <v/>
      </c>
      <c r="J115" s="47" t="str">
        <f aca="false">IF(OR(I115="",D115=""),"",ROUND(D115*I115*(1-Offre!$B$9),2))</f>
        <v/>
      </c>
      <c r="K115" s="41" t="str">
        <f aca="false">IF(AND(B115="",C115="",D115=""),"",IF(B115="","Choisissez l'adhérent",IF(E115="","Adhérent inconnu",IF(C115="","Choisissez le support",IF(OR(D115="",D115&lt;=0),"Indiquez la quantité",IF(G115="","Prix à compléter par LineaPix","OK"))))))</f>
        <v/>
      </c>
      <c r="L115" s="41" t="str">
        <f aca="false">IF(C115="","",INDEX(Tarifs!$C$4:$C$30,MATCH(C115,LISTE_SUPPORTS,0)))</f>
        <v/>
      </c>
      <c r="M115" s="48" t="str">
        <f aca="false">IF(OR(E115="",L115=""),"",INDEX(Calculs!$B$42:$M$61,MATCH(E115,Calculs!$A$42:$A$61,0),MATCH(L115,Calculs!$B$41:$M$41,0)))</f>
        <v/>
      </c>
      <c r="N115" s="47" t="str">
        <f aca="false">IF(OR(J115="",M115=""),"",ROUND(D115*ROUND(G115*(1-M115),2)*(1-Offre!$B$9),2))</f>
        <v/>
      </c>
      <c r="O115" s="49" t="n">
        <f aca="false">IF(OR(C115="",D115=""),0,D115*INDEX(Tarifs!$G$4:$G$30,MATCH(C115,LISTE_SUPPORTS,0)))</f>
        <v>0</v>
      </c>
    </row>
    <row r="116" customFormat="false" ht="15" hidden="false" customHeight="false" outlineLevel="0" collapsed="false">
      <c r="A116" s="44" t="n">
        <v>111</v>
      </c>
      <c r="B116" s="35"/>
      <c r="C116" s="35"/>
      <c r="D116" s="45"/>
      <c r="E116" s="46" t="str">
        <f aca="false">IF(B116="","",IFERROR(INDEX('Club et adhérents'!$A$17:$A$36,MATCH(B116,LISTE_ADH,0)),""))</f>
        <v/>
      </c>
      <c r="F116" s="41" t="str">
        <f aca="false">IF(C116="","",INDEX(Tarifs!$E$4:$E$30,MATCH(C116,LISTE_SUPPORTS,0)))</f>
        <v/>
      </c>
      <c r="G116" s="47" t="str">
        <f aca="false">IF(C116="","",IF(INDEX(Tarifs!$F$4:$F$30,MATCH(C116,LISTE_SUPPORTS,0))="","",INDEX(Tarifs!$F$4:$F$30,MATCH(C116,LISTE_SUPPORTS,0))))</f>
        <v/>
      </c>
      <c r="H116" s="48" t="str">
        <f aca="false">IF(L116="","",INDEX(Calculs!$D$4:$D$15,MATCH(L116,Calculs!$A$4:$A$15,0)))</f>
        <v/>
      </c>
      <c r="I116" s="47" t="str">
        <f aca="false">IF(OR(G116="",H116=""),"",ROUND(G116*(1-H116),2))</f>
        <v/>
      </c>
      <c r="J116" s="47" t="str">
        <f aca="false">IF(OR(I116="",D116=""),"",ROUND(D116*I116*(1-Offre!$B$9),2))</f>
        <v/>
      </c>
      <c r="K116" s="41" t="str">
        <f aca="false">IF(AND(B116="",C116="",D116=""),"",IF(B116="","Choisissez l'adhérent",IF(E116="","Adhérent inconnu",IF(C116="","Choisissez le support",IF(OR(D116="",D116&lt;=0),"Indiquez la quantité",IF(G116="","Prix à compléter par LineaPix","OK"))))))</f>
        <v/>
      </c>
      <c r="L116" s="41" t="str">
        <f aca="false">IF(C116="","",INDEX(Tarifs!$C$4:$C$30,MATCH(C116,LISTE_SUPPORTS,0)))</f>
        <v/>
      </c>
      <c r="M116" s="48" t="str">
        <f aca="false">IF(OR(E116="",L116=""),"",INDEX(Calculs!$B$42:$M$61,MATCH(E116,Calculs!$A$42:$A$61,0),MATCH(L116,Calculs!$B$41:$M$41,0)))</f>
        <v/>
      </c>
      <c r="N116" s="47" t="str">
        <f aca="false">IF(OR(J116="",M116=""),"",ROUND(D116*ROUND(G116*(1-M116),2)*(1-Offre!$B$9),2))</f>
        <v/>
      </c>
      <c r="O116" s="49" t="n">
        <f aca="false">IF(OR(C116="",D116=""),0,D116*INDEX(Tarifs!$G$4:$G$30,MATCH(C116,LISTE_SUPPORTS,0)))</f>
        <v>0</v>
      </c>
    </row>
    <row r="117" customFormat="false" ht="15" hidden="false" customHeight="false" outlineLevel="0" collapsed="false">
      <c r="A117" s="44" t="n">
        <v>112</v>
      </c>
      <c r="B117" s="35"/>
      <c r="C117" s="35"/>
      <c r="D117" s="45"/>
      <c r="E117" s="46" t="str">
        <f aca="false">IF(B117="","",IFERROR(INDEX('Club et adhérents'!$A$17:$A$36,MATCH(B117,LISTE_ADH,0)),""))</f>
        <v/>
      </c>
      <c r="F117" s="41" t="str">
        <f aca="false">IF(C117="","",INDEX(Tarifs!$E$4:$E$30,MATCH(C117,LISTE_SUPPORTS,0)))</f>
        <v/>
      </c>
      <c r="G117" s="47" t="str">
        <f aca="false">IF(C117="","",IF(INDEX(Tarifs!$F$4:$F$30,MATCH(C117,LISTE_SUPPORTS,0))="","",INDEX(Tarifs!$F$4:$F$30,MATCH(C117,LISTE_SUPPORTS,0))))</f>
        <v/>
      </c>
      <c r="H117" s="48" t="str">
        <f aca="false">IF(L117="","",INDEX(Calculs!$D$4:$D$15,MATCH(L117,Calculs!$A$4:$A$15,0)))</f>
        <v/>
      </c>
      <c r="I117" s="47" t="str">
        <f aca="false">IF(OR(G117="",H117=""),"",ROUND(G117*(1-H117),2))</f>
        <v/>
      </c>
      <c r="J117" s="47" t="str">
        <f aca="false">IF(OR(I117="",D117=""),"",ROUND(D117*I117*(1-Offre!$B$9),2))</f>
        <v/>
      </c>
      <c r="K117" s="41" t="str">
        <f aca="false">IF(AND(B117="",C117="",D117=""),"",IF(B117="","Choisissez l'adhérent",IF(E117="","Adhérent inconnu",IF(C117="","Choisissez le support",IF(OR(D117="",D117&lt;=0),"Indiquez la quantité",IF(G117="","Prix à compléter par LineaPix","OK"))))))</f>
        <v/>
      </c>
      <c r="L117" s="41" t="str">
        <f aca="false">IF(C117="","",INDEX(Tarifs!$C$4:$C$30,MATCH(C117,LISTE_SUPPORTS,0)))</f>
        <v/>
      </c>
      <c r="M117" s="48" t="str">
        <f aca="false">IF(OR(E117="",L117=""),"",INDEX(Calculs!$B$42:$M$61,MATCH(E117,Calculs!$A$42:$A$61,0),MATCH(L117,Calculs!$B$41:$M$41,0)))</f>
        <v/>
      </c>
      <c r="N117" s="47" t="str">
        <f aca="false">IF(OR(J117="",M117=""),"",ROUND(D117*ROUND(G117*(1-M117),2)*(1-Offre!$B$9),2))</f>
        <v/>
      </c>
      <c r="O117" s="49" t="n">
        <f aca="false">IF(OR(C117="",D117=""),0,D117*INDEX(Tarifs!$G$4:$G$30,MATCH(C117,LISTE_SUPPORTS,0)))</f>
        <v>0</v>
      </c>
    </row>
    <row r="118" customFormat="false" ht="15" hidden="false" customHeight="false" outlineLevel="0" collapsed="false">
      <c r="A118" s="44" t="n">
        <v>113</v>
      </c>
      <c r="B118" s="35"/>
      <c r="C118" s="35"/>
      <c r="D118" s="45"/>
      <c r="E118" s="46" t="str">
        <f aca="false">IF(B118="","",IFERROR(INDEX('Club et adhérents'!$A$17:$A$36,MATCH(B118,LISTE_ADH,0)),""))</f>
        <v/>
      </c>
      <c r="F118" s="41" t="str">
        <f aca="false">IF(C118="","",INDEX(Tarifs!$E$4:$E$30,MATCH(C118,LISTE_SUPPORTS,0)))</f>
        <v/>
      </c>
      <c r="G118" s="47" t="str">
        <f aca="false">IF(C118="","",IF(INDEX(Tarifs!$F$4:$F$30,MATCH(C118,LISTE_SUPPORTS,0))="","",INDEX(Tarifs!$F$4:$F$30,MATCH(C118,LISTE_SUPPORTS,0))))</f>
        <v/>
      </c>
      <c r="H118" s="48" t="str">
        <f aca="false">IF(L118="","",INDEX(Calculs!$D$4:$D$15,MATCH(L118,Calculs!$A$4:$A$15,0)))</f>
        <v/>
      </c>
      <c r="I118" s="47" t="str">
        <f aca="false">IF(OR(G118="",H118=""),"",ROUND(G118*(1-H118),2))</f>
        <v/>
      </c>
      <c r="J118" s="47" t="str">
        <f aca="false">IF(OR(I118="",D118=""),"",ROUND(D118*I118*(1-Offre!$B$9),2))</f>
        <v/>
      </c>
      <c r="K118" s="41" t="str">
        <f aca="false">IF(AND(B118="",C118="",D118=""),"",IF(B118="","Choisissez l'adhérent",IF(E118="","Adhérent inconnu",IF(C118="","Choisissez le support",IF(OR(D118="",D118&lt;=0),"Indiquez la quantité",IF(G118="","Prix à compléter par LineaPix","OK"))))))</f>
        <v/>
      </c>
      <c r="L118" s="41" t="str">
        <f aca="false">IF(C118="","",INDEX(Tarifs!$C$4:$C$30,MATCH(C118,LISTE_SUPPORTS,0)))</f>
        <v/>
      </c>
      <c r="M118" s="48" t="str">
        <f aca="false">IF(OR(E118="",L118=""),"",INDEX(Calculs!$B$42:$M$61,MATCH(E118,Calculs!$A$42:$A$61,0),MATCH(L118,Calculs!$B$41:$M$41,0)))</f>
        <v/>
      </c>
      <c r="N118" s="47" t="str">
        <f aca="false">IF(OR(J118="",M118=""),"",ROUND(D118*ROUND(G118*(1-M118),2)*(1-Offre!$B$9),2))</f>
        <v/>
      </c>
      <c r="O118" s="49" t="n">
        <f aca="false">IF(OR(C118="",D118=""),0,D118*INDEX(Tarifs!$G$4:$G$30,MATCH(C118,LISTE_SUPPORTS,0)))</f>
        <v>0</v>
      </c>
    </row>
    <row r="119" customFormat="false" ht="15" hidden="false" customHeight="false" outlineLevel="0" collapsed="false">
      <c r="A119" s="44" t="n">
        <v>114</v>
      </c>
      <c r="B119" s="35"/>
      <c r="C119" s="35"/>
      <c r="D119" s="45"/>
      <c r="E119" s="46" t="str">
        <f aca="false">IF(B119="","",IFERROR(INDEX('Club et adhérents'!$A$17:$A$36,MATCH(B119,LISTE_ADH,0)),""))</f>
        <v/>
      </c>
      <c r="F119" s="41" t="str">
        <f aca="false">IF(C119="","",INDEX(Tarifs!$E$4:$E$30,MATCH(C119,LISTE_SUPPORTS,0)))</f>
        <v/>
      </c>
      <c r="G119" s="47" t="str">
        <f aca="false">IF(C119="","",IF(INDEX(Tarifs!$F$4:$F$30,MATCH(C119,LISTE_SUPPORTS,0))="","",INDEX(Tarifs!$F$4:$F$30,MATCH(C119,LISTE_SUPPORTS,0))))</f>
        <v/>
      </c>
      <c r="H119" s="48" t="str">
        <f aca="false">IF(L119="","",INDEX(Calculs!$D$4:$D$15,MATCH(L119,Calculs!$A$4:$A$15,0)))</f>
        <v/>
      </c>
      <c r="I119" s="47" t="str">
        <f aca="false">IF(OR(G119="",H119=""),"",ROUND(G119*(1-H119),2))</f>
        <v/>
      </c>
      <c r="J119" s="47" t="str">
        <f aca="false">IF(OR(I119="",D119=""),"",ROUND(D119*I119*(1-Offre!$B$9),2))</f>
        <v/>
      </c>
      <c r="K119" s="41" t="str">
        <f aca="false">IF(AND(B119="",C119="",D119=""),"",IF(B119="","Choisissez l'adhérent",IF(E119="","Adhérent inconnu",IF(C119="","Choisissez le support",IF(OR(D119="",D119&lt;=0),"Indiquez la quantité",IF(G119="","Prix à compléter par LineaPix","OK"))))))</f>
        <v/>
      </c>
      <c r="L119" s="41" t="str">
        <f aca="false">IF(C119="","",INDEX(Tarifs!$C$4:$C$30,MATCH(C119,LISTE_SUPPORTS,0)))</f>
        <v/>
      </c>
      <c r="M119" s="48" t="str">
        <f aca="false">IF(OR(E119="",L119=""),"",INDEX(Calculs!$B$42:$M$61,MATCH(E119,Calculs!$A$42:$A$61,0),MATCH(L119,Calculs!$B$41:$M$41,0)))</f>
        <v/>
      </c>
      <c r="N119" s="47" t="str">
        <f aca="false">IF(OR(J119="",M119=""),"",ROUND(D119*ROUND(G119*(1-M119),2)*(1-Offre!$B$9),2))</f>
        <v/>
      </c>
      <c r="O119" s="49" t="n">
        <f aca="false">IF(OR(C119="",D119=""),0,D119*INDEX(Tarifs!$G$4:$G$30,MATCH(C119,LISTE_SUPPORTS,0)))</f>
        <v>0</v>
      </c>
    </row>
    <row r="120" customFormat="false" ht="15" hidden="false" customHeight="false" outlineLevel="0" collapsed="false">
      <c r="A120" s="44" t="n">
        <v>115</v>
      </c>
      <c r="B120" s="35"/>
      <c r="C120" s="35"/>
      <c r="D120" s="45"/>
      <c r="E120" s="46" t="str">
        <f aca="false">IF(B120="","",IFERROR(INDEX('Club et adhérents'!$A$17:$A$36,MATCH(B120,LISTE_ADH,0)),""))</f>
        <v/>
      </c>
      <c r="F120" s="41" t="str">
        <f aca="false">IF(C120="","",INDEX(Tarifs!$E$4:$E$30,MATCH(C120,LISTE_SUPPORTS,0)))</f>
        <v/>
      </c>
      <c r="G120" s="47" t="str">
        <f aca="false">IF(C120="","",IF(INDEX(Tarifs!$F$4:$F$30,MATCH(C120,LISTE_SUPPORTS,0))="","",INDEX(Tarifs!$F$4:$F$30,MATCH(C120,LISTE_SUPPORTS,0))))</f>
        <v/>
      </c>
      <c r="H120" s="48" t="str">
        <f aca="false">IF(L120="","",INDEX(Calculs!$D$4:$D$15,MATCH(L120,Calculs!$A$4:$A$15,0)))</f>
        <v/>
      </c>
      <c r="I120" s="47" t="str">
        <f aca="false">IF(OR(G120="",H120=""),"",ROUND(G120*(1-H120),2))</f>
        <v/>
      </c>
      <c r="J120" s="47" t="str">
        <f aca="false">IF(OR(I120="",D120=""),"",ROUND(D120*I120*(1-Offre!$B$9),2))</f>
        <v/>
      </c>
      <c r="K120" s="41" t="str">
        <f aca="false">IF(AND(B120="",C120="",D120=""),"",IF(B120="","Choisissez l'adhérent",IF(E120="","Adhérent inconnu",IF(C120="","Choisissez le support",IF(OR(D120="",D120&lt;=0),"Indiquez la quantité",IF(G120="","Prix à compléter par LineaPix","OK"))))))</f>
        <v/>
      </c>
      <c r="L120" s="41" t="str">
        <f aca="false">IF(C120="","",INDEX(Tarifs!$C$4:$C$30,MATCH(C120,LISTE_SUPPORTS,0)))</f>
        <v/>
      </c>
      <c r="M120" s="48" t="str">
        <f aca="false">IF(OR(E120="",L120=""),"",INDEX(Calculs!$B$42:$M$61,MATCH(E120,Calculs!$A$42:$A$61,0),MATCH(L120,Calculs!$B$41:$M$41,0)))</f>
        <v/>
      </c>
      <c r="N120" s="47" t="str">
        <f aca="false">IF(OR(J120="",M120=""),"",ROUND(D120*ROUND(G120*(1-M120),2)*(1-Offre!$B$9),2))</f>
        <v/>
      </c>
      <c r="O120" s="49" t="n">
        <f aca="false">IF(OR(C120="",D120=""),0,D120*INDEX(Tarifs!$G$4:$G$30,MATCH(C120,LISTE_SUPPORTS,0)))</f>
        <v>0</v>
      </c>
    </row>
    <row r="121" customFormat="false" ht="15" hidden="false" customHeight="false" outlineLevel="0" collapsed="false">
      <c r="A121" s="44" t="n">
        <v>116</v>
      </c>
      <c r="B121" s="35"/>
      <c r="C121" s="35"/>
      <c r="D121" s="45"/>
      <c r="E121" s="46" t="str">
        <f aca="false">IF(B121="","",IFERROR(INDEX('Club et adhérents'!$A$17:$A$36,MATCH(B121,LISTE_ADH,0)),""))</f>
        <v/>
      </c>
      <c r="F121" s="41" t="str">
        <f aca="false">IF(C121="","",INDEX(Tarifs!$E$4:$E$30,MATCH(C121,LISTE_SUPPORTS,0)))</f>
        <v/>
      </c>
      <c r="G121" s="47" t="str">
        <f aca="false">IF(C121="","",IF(INDEX(Tarifs!$F$4:$F$30,MATCH(C121,LISTE_SUPPORTS,0))="","",INDEX(Tarifs!$F$4:$F$30,MATCH(C121,LISTE_SUPPORTS,0))))</f>
        <v/>
      </c>
      <c r="H121" s="48" t="str">
        <f aca="false">IF(L121="","",INDEX(Calculs!$D$4:$D$15,MATCH(L121,Calculs!$A$4:$A$15,0)))</f>
        <v/>
      </c>
      <c r="I121" s="47" t="str">
        <f aca="false">IF(OR(G121="",H121=""),"",ROUND(G121*(1-H121),2))</f>
        <v/>
      </c>
      <c r="J121" s="47" t="str">
        <f aca="false">IF(OR(I121="",D121=""),"",ROUND(D121*I121*(1-Offre!$B$9),2))</f>
        <v/>
      </c>
      <c r="K121" s="41" t="str">
        <f aca="false">IF(AND(B121="",C121="",D121=""),"",IF(B121="","Choisissez l'adhérent",IF(E121="","Adhérent inconnu",IF(C121="","Choisissez le support",IF(OR(D121="",D121&lt;=0),"Indiquez la quantité",IF(G121="","Prix à compléter par LineaPix","OK"))))))</f>
        <v/>
      </c>
      <c r="L121" s="41" t="str">
        <f aca="false">IF(C121="","",INDEX(Tarifs!$C$4:$C$30,MATCH(C121,LISTE_SUPPORTS,0)))</f>
        <v/>
      </c>
      <c r="M121" s="48" t="str">
        <f aca="false">IF(OR(E121="",L121=""),"",INDEX(Calculs!$B$42:$M$61,MATCH(E121,Calculs!$A$42:$A$61,0),MATCH(L121,Calculs!$B$41:$M$41,0)))</f>
        <v/>
      </c>
      <c r="N121" s="47" t="str">
        <f aca="false">IF(OR(J121="",M121=""),"",ROUND(D121*ROUND(G121*(1-M121),2)*(1-Offre!$B$9),2))</f>
        <v/>
      </c>
      <c r="O121" s="49" t="n">
        <f aca="false">IF(OR(C121="",D121=""),0,D121*INDEX(Tarifs!$G$4:$G$30,MATCH(C121,LISTE_SUPPORTS,0)))</f>
        <v>0</v>
      </c>
    </row>
    <row r="122" customFormat="false" ht="15" hidden="false" customHeight="false" outlineLevel="0" collapsed="false">
      <c r="A122" s="44" t="n">
        <v>117</v>
      </c>
      <c r="B122" s="35"/>
      <c r="C122" s="35"/>
      <c r="D122" s="45"/>
      <c r="E122" s="46" t="str">
        <f aca="false">IF(B122="","",IFERROR(INDEX('Club et adhérents'!$A$17:$A$36,MATCH(B122,LISTE_ADH,0)),""))</f>
        <v/>
      </c>
      <c r="F122" s="41" t="str">
        <f aca="false">IF(C122="","",INDEX(Tarifs!$E$4:$E$30,MATCH(C122,LISTE_SUPPORTS,0)))</f>
        <v/>
      </c>
      <c r="G122" s="47" t="str">
        <f aca="false">IF(C122="","",IF(INDEX(Tarifs!$F$4:$F$30,MATCH(C122,LISTE_SUPPORTS,0))="","",INDEX(Tarifs!$F$4:$F$30,MATCH(C122,LISTE_SUPPORTS,0))))</f>
        <v/>
      </c>
      <c r="H122" s="48" t="str">
        <f aca="false">IF(L122="","",INDEX(Calculs!$D$4:$D$15,MATCH(L122,Calculs!$A$4:$A$15,0)))</f>
        <v/>
      </c>
      <c r="I122" s="47" t="str">
        <f aca="false">IF(OR(G122="",H122=""),"",ROUND(G122*(1-H122),2))</f>
        <v/>
      </c>
      <c r="J122" s="47" t="str">
        <f aca="false">IF(OR(I122="",D122=""),"",ROUND(D122*I122*(1-Offre!$B$9),2))</f>
        <v/>
      </c>
      <c r="K122" s="41" t="str">
        <f aca="false">IF(AND(B122="",C122="",D122=""),"",IF(B122="","Choisissez l'adhérent",IF(E122="","Adhérent inconnu",IF(C122="","Choisissez le support",IF(OR(D122="",D122&lt;=0),"Indiquez la quantité",IF(G122="","Prix à compléter par LineaPix","OK"))))))</f>
        <v/>
      </c>
      <c r="L122" s="41" t="str">
        <f aca="false">IF(C122="","",INDEX(Tarifs!$C$4:$C$30,MATCH(C122,LISTE_SUPPORTS,0)))</f>
        <v/>
      </c>
      <c r="M122" s="48" t="str">
        <f aca="false">IF(OR(E122="",L122=""),"",INDEX(Calculs!$B$42:$M$61,MATCH(E122,Calculs!$A$42:$A$61,0),MATCH(L122,Calculs!$B$41:$M$41,0)))</f>
        <v/>
      </c>
      <c r="N122" s="47" t="str">
        <f aca="false">IF(OR(J122="",M122=""),"",ROUND(D122*ROUND(G122*(1-M122),2)*(1-Offre!$B$9),2))</f>
        <v/>
      </c>
      <c r="O122" s="49" t="n">
        <f aca="false">IF(OR(C122="",D122=""),0,D122*INDEX(Tarifs!$G$4:$G$30,MATCH(C122,LISTE_SUPPORTS,0)))</f>
        <v>0</v>
      </c>
    </row>
    <row r="123" customFormat="false" ht="15" hidden="false" customHeight="false" outlineLevel="0" collapsed="false">
      <c r="A123" s="44" t="n">
        <v>118</v>
      </c>
      <c r="B123" s="35"/>
      <c r="C123" s="35"/>
      <c r="D123" s="45"/>
      <c r="E123" s="46" t="str">
        <f aca="false">IF(B123="","",IFERROR(INDEX('Club et adhérents'!$A$17:$A$36,MATCH(B123,LISTE_ADH,0)),""))</f>
        <v/>
      </c>
      <c r="F123" s="41" t="str">
        <f aca="false">IF(C123="","",INDEX(Tarifs!$E$4:$E$30,MATCH(C123,LISTE_SUPPORTS,0)))</f>
        <v/>
      </c>
      <c r="G123" s="47" t="str">
        <f aca="false">IF(C123="","",IF(INDEX(Tarifs!$F$4:$F$30,MATCH(C123,LISTE_SUPPORTS,0))="","",INDEX(Tarifs!$F$4:$F$30,MATCH(C123,LISTE_SUPPORTS,0))))</f>
        <v/>
      </c>
      <c r="H123" s="48" t="str">
        <f aca="false">IF(L123="","",INDEX(Calculs!$D$4:$D$15,MATCH(L123,Calculs!$A$4:$A$15,0)))</f>
        <v/>
      </c>
      <c r="I123" s="47" t="str">
        <f aca="false">IF(OR(G123="",H123=""),"",ROUND(G123*(1-H123),2))</f>
        <v/>
      </c>
      <c r="J123" s="47" t="str">
        <f aca="false">IF(OR(I123="",D123=""),"",ROUND(D123*I123*(1-Offre!$B$9),2))</f>
        <v/>
      </c>
      <c r="K123" s="41" t="str">
        <f aca="false">IF(AND(B123="",C123="",D123=""),"",IF(B123="","Choisissez l'adhérent",IF(E123="","Adhérent inconnu",IF(C123="","Choisissez le support",IF(OR(D123="",D123&lt;=0),"Indiquez la quantité",IF(G123="","Prix à compléter par LineaPix","OK"))))))</f>
        <v/>
      </c>
      <c r="L123" s="41" t="str">
        <f aca="false">IF(C123="","",INDEX(Tarifs!$C$4:$C$30,MATCH(C123,LISTE_SUPPORTS,0)))</f>
        <v/>
      </c>
      <c r="M123" s="48" t="str">
        <f aca="false">IF(OR(E123="",L123=""),"",INDEX(Calculs!$B$42:$M$61,MATCH(E123,Calculs!$A$42:$A$61,0),MATCH(L123,Calculs!$B$41:$M$41,0)))</f>
        <v/>
      </c>
      <c r="N123" s="47" t="str">
        <f aca="false">IF(OR(J123="",M123=""),"",ROUND(D123*ROUND(G123*(1-M123),2)*(1-Offre!$B$9),2))</f>
        <v/>
      </c>
      <c r="O123" s="49" t="n">
        <f aca="false">IF(OR(C123="",D123=""),0,D123*INDEX(Tarifs!$G$4:$G$30,MATCH(C123,LISTE_SUPPORTS,0)))</f>
        <v>0</v>
      </c>
    </row>
    <row r="124" customFormat="false" ht="15" hidden="false" customHeight="false" outlineLevel="0" collapsed="false">
      <c r="A124" s="44" t="n">
        <v>119</v>
      </c>
      <c r="B124" s="35"/>
      <c r="C124" s="35"/>
      <c r="D124" s="45"/>
      <c r="E124" s="46" t="str">
        <f aca="false">IF(B124="","",IFERROR(INDEX('Club et adhérents'!$A$17:$A$36,MATCH(B124,LISTE_ADH,0)),""))</f>
        <v/>
      </c>
      <c r="F124" s="41" t="str">
        <f aca="false">IF(C124="","",INDEX(Tarifs!$E$4:$E$30,MATCH(C124,LISTE_SUPPORTS,0)))</f>
        <v/>
      </c>
      <c r="G124" s="47" t="str">
        <f aca="false">IF(C124="","",IF(INDEX(Tarifs!$F$4:$F$30,MATCH(C124,LISTE_SUPPORTS,0))="","",INDEX(Tarifs!$F$4:$F$30,MATCH(C124,LISTE_SUPPORTS,0))))</f>
        <v/>
      </c>
      <c r="H124" s="48" t="str">
        <f aca="false">IF(L124="","",INDEX(Calculs!$D$4:$D$15,MATCH(L124,Calculs!$A$4:$A$15,0)))</f>
        <v/>
      </c>
      <c r="I124" s="47" t="str">
        <f aca="false">IF(OR(G124="",H124=""),"",ROUND(G124*(1-H124),2))</f>
        <v/>
      </c>
      <c r="J124" s="47" t="str">
        <f aca="false">IF(OR(I124="",D124=""),"",ROUND(D124*I124*(1-Offre!$B$9),2))</f>
        <v/>
      </c>
      <c r="K124" s="41" t="str">
        <f aca="false">IF(AND(B124="",C124="",D124=""),"",IF(B124="","Choisissez l'adhérent",IF(E124="","Adhérent inconnu",IF(C124="","Choisissez le support",IF(OR(D124="",D124&lt;=0),"Indiquez la quantité",IF(G124="","Prix à compléter par LineaPix","OK"))))))</f>
        <v/>
      </c>
      <c r="L124" s="41" t="str">
        <f aca="false">IF(C124="","",INDEX(Tarifs!$C$4:$C$30,MATCH(C124,LISTE_SUPPORTS,0)))</f>
        <v/>
      </c>
      <c r="M124" s="48" t="str">
        <f aca="false">IF(OR(E124="",L124=""),"",INDEX(Calculs!$B$42:$M$61,MATCH(E124,Calculs!$A$42:$A$61,0),MATCH(L124,Calculs!$B$41:$M$41,0)))</f>
        <v/>
      </c>
      <c r="N124" s="47" t="str">
        <f aca="false">IF(OR(J124="",M124=""),"",ROUND(D124*ROUND(G124*(1-M124),2)*(1-Offre!$B$9),2))</f>
        <v/>
      </c>
      <c r="O124" s="49" t="n">
        <f aca="false">IF(OR(C124="",D124=""),0,D124*INDEX(Tarifs!$G$4:$G$30,MATCH(C124,LISTE_SUPPORTS,0)))</f>
        <v>0</v>
      </c>
    </row>
    <row r="125" customFormat="false" ht="15" hidden="false" customHeight="false" outlineLevel="0" collapsed="false">
      <c r="A125" s="44" t="n">
        <v>120</v>
      </c>
      <c r="B125" s="35"/>
      <c r="C125" s="35"/>
      <c r="D125" s="45"/>
      <c r="E125" s="46" t="str">
        <f aca="false">IF(B125="","",IFERROR(INDEX('Club et adhérents'!$A$17:$A$36,MATCH(B125,LISTE_ADH,0)),""))</f>
        <v/>
      </c>
      <c r="F125" s="41" t="str">
        <f aca="false">IF(C125="","",INDEX(Tarifs!$E$4:$E$30,MATCH(C125,LISTE_SUPPORTS,0)))</f>
        <v/>
      </c>
      <c r="G125" s="47" t="str">
        <f aca="false">IF(C125="","",IF(INDEX(Tarifs!$F$4:$F$30,MATCH(C125,LISTE_SUPPORTS,0))="","",INDEX(Tarifs!$F$4:$F$30,MATCH(C125,LISTE_SUPPORTS,0))))</f>
        <v/>
      </c>
      <c r="H125" s="48" t="str">
        <f aca="false">IF(L125="","",INDEX(Calculs!$D$4:$D$15,MATCH(L125,Calculs!$A$4:$A$15,0)))</f>
        <v/>
      </c>
      <c r="I125" s="47" t="str">
        <f aca="false">IF(OR(G125="",H125=""),"",ROUND(G125*(1-H125),2))</f>
        <v/>
      </c>
      <c r="J125" s="47" t="str">
        <f aca="false">IF(OR(I125="",D125=""),"",ROUND(D125*I125*(1-Offre!$B$9),2))</f>
        <v/>
      </c>
      <c r="K125" s="41" t="str">
        <f aca="false">IF(AND(B125="",C125="",D125=""),"",IF(B125="","Choisissez l'adhérent",IF(E125="","Adhérent inconnu",IF(C125="","Choisissez le support",IF(OR(D125="",D125&lt;=0),"Indiquez la quantité",IF(G125="","Prix à compléter par LineaPix","OK"))))))</f>
        <v/>
      </c>
      <c r="L125" s="41" t="str">
        <f aca="false">IF(C125="","",INDEX(Tarifs!$C$4:$C$30,MATCH(C125,LISTE_SUPPORTS,0)))</f>
        <v/>
      </c>
      <c r="M125" s="48" t="str">
        <f aca="false">IF(OR(E125="",L125=""),"",INDEX(Calculs!$B$42:$M$61,MATCH(E125,Calculs!$A$42:$A$61,0),MATCH(L125,Calculs!$B$41:$M$41,0)))</f>
        <v/>
      </c>
      <c r="N125" s="47" t="str">
        <f aca="false">IF(OR(J125="",M125=""),"",ROUND(D125*ROUND(G125*(1-M125),2)*(1-Offre!$B$9),2))</f>
        <v/>
      </c>
      <c r="O125" s="49" t="n">
        <f aca="false">IF(OR(C125="",D125=""),0,D125*INDEX(Tarifs!$G$4:$G$30,MATCH(C125,LISTE_SUPPORTS,0)))</f>
        <v>0</v>
      </c>
    </row>
    <row r="126" customFormat="false" ht="15" hidden="false" customHeight="false" outlineLevel="0" collapsed="false">
      <c r="A126" s="44" t="n">
        <v>121</v>
      </c>
      <c r="B126" s="35"/>
      <c r="C126" s="35"/>
      <c r="D126" s="45"/>
      <c r="E126" s="46" t="str">
        <f aca="false">IF(B126="","",IFERROR(INDEX('Club et adhérents'!$A$17:$A$36,MATCH(B126,LISTE_ADH,0)),""))</f>
        <v/>
      </c>
      <c r="F126" s="41" t="str">
        <f aca="false">IF(C126="","",INDEX(Tarifs!$E$4:$E$30,MATCH(C126,LISTE_SUPPORTS,0)))</f>
        <v/>
      </c>
      <c r="G126" s="47" t="str">
        <f aca="false">IF(C126="","",IF(INDEX(Tarifs!$F$4:$F$30,MATCH(C126,LISTE_SUPPORTS,0))="","",INDEX(Tarifs!$F$4:$F$30,MATCH(C126,LISTE_SUPPORTS,0))))</f>
        <v/>
      </c>
      <c r="H126" s="48" t="str">
        <f aca="false">IF(L126="","",INDEX(Calculs!$D$4:$D$15,MATCH(L126,Calculs!$A$4:$A$15,0)))</f>
        <v/>
      </c>
      <c r="I126" s="47" t="str">
        <f aca="false">IF(OR(G126="",H126=""),"",ROUND(G126*(1-H126),2))</f>
        <v/>
      </c>
      <c r="J126" s="47" t="str">
        <f aca="false">IF(OR(I126="",D126=""),"",ROUND(D126*I126*(1-Offre!$B$9),2))</f>
        <v/>
      </c>
      <c r="K126" s="41" t="str">
        <f aca="false">IF(AND(B126="",C126="",D126=""),"",IF(B126="","Choisissez l'adhérent",IF(E126="","Adhérent inconnu",IF(C126="","Choisissez le support",IF(OR(D126="",D126&lt;=0),"Indiquez la quantité",IF(G126="","Prix à compléter par LineaPix","OK"))))))</f>
        <v/>
      </c>
      <c r="L126" s="41" t="str">
        <f aca="false">IF(C126="","",INDEX(Tarifs!$C$4:$C$30,MATCH(C126,LISTE_SUPPORTS,0)))</f>
        <v/>
      </c>
      <c r="M126" s="48" t="str">
        <f aca="false">IF(OR(E126="",L126=""),"",INDEX(Calculs!$B$42:$M$61,MATCH(E126,Calculs!$A$42:$A$61,0),MATCH(L126,Calculs!$B$41:$M$41,0)))</f>
        <v/>
      </c>
      <c r="N126" s="47" t="str">
        <f aca="false">IF(OR(J126="",M126=""),"",ROUND(D126*ROUND(G126*(1-M126),2)*(1-Offre!$B$9),2))</f>
        <v/>
      </c>
      <c r="O126" s="49" t="n">
        <f aca="false">IF(OR(C126="",D126=""),0,D126*INDEX(Tarifs!$G$4:$G$30,MATCH(C126,LISTE_SUPPORTS,0)))</f>
        <v>0</v>
      </c>
    </row>
    <row r="127" customFormat="false" ht="15" hidden="false" customHeight="false" outlineLevel="0" collapsed="false">
      <c r="A127" s="44" t="n">
        <v>122</v>
      </c>
      <c r="B127" s="35"/>
      <c r="C127" s="35"/>
      <c r="D127" s="45"/>
      <c r="E127" s="46" t="str">
        <f aca="false">IF(B127="","",IFERROR(INDEX('Club et adhérents'!$A$17:$A$36,MATCH(B127,LISTE_ADH,0)),""))</f>
        <v/>
      </c>
      <c r="F127" s="41" t="str">
        <f aca="false">IF(C127="","",INDEX(Tarifs!$E$4:$E$30,MATCH(C127,LISTE_SUPPORTS,0)))</f>
        <v/>
      </c>
      <c r="G127" s="47" t="str">
        <f aca="false">IF(C127="","",IF(INDEX(Tarifs!$F$4:$F$30,MATCH(C127,LISTE_SUPPORTS,0))="","",INDEX(Tarifs!$F$4:$F$30,MATCH(C127,LISTE_SUPPORTS,0))))</f>
        <v/>
      </c>
      <c r="H127" s="48" t="str">
        <f aca="false">IF(L127="","",INDEX(Calculs!$D$4:$D$15,MATCH(L127,Calculs!$A$4:$A$15,0)))</f>
        <v/>
      </c>
      <c r="I127" s="47" t="str">
        <f aca="false">IF(OR(G127="",H127=""),"",ROUND(G127*(1-H127),2))</f>
        <v/>
      </c>
      <c r="J127" s="47" t="str">
        <f aca="false">IF(OR(I127="",D127=""),"",ROUND(D127*I127*(1-Offre!$B$9),2))</f>
        <v/>
      </c>
      <c r="K127" s="41" t="str">
        <f aca="false">IF(AND(B127="",C127="",D127=""),"",IF(B127="","Choisissez l'adhérent",IF(E127="","Adhérent inconnu",IF(C127="","Choisissez le support",IF(OR(D127="",D127&lt;=0),"Indiquez la quantité",IF(G127="","Prix à compléter par LineaPix","OK"))))))</f>
        <v/>
      </c>
      <c r="L127" s="41" t="str">
        <f aca="false">IF(C127="","",INDEX(Tarifs!$C$4:$C$30,MATCH(C127,LISTE_SUPPORTS,0)))</f>
        <v/>
      </c>
      <c r="M127" s="48" t="str">
        <f aca="false">IF(OR(E127="",L127=""),"",INDEX(Calculs!$B$42:$M$61,MATCH(E127,Calculs!$A$42:$A$61,0),MATCH(L127,Calculs!$B$41:$M$41,0)))</f>
        <v/>
      </c>
      <c r="N127" s="47" t="str">
        <f aca="false">IF(OR(J127="",M127=""),"",ROUND(D127*ROUND(G127*(1-M127),2)*(1-Offre!$B$9),2))</f>
        <v/>
      </c>
      <c r="O127" s="49" t="n">
        <f aca="false">IF(OR(C127="",D127=""),0,D127*INDEX(Tarifs!$G$4:$G$30,MATCH(C127,LISTE_SUPPORTS,0)))</f>
        <v>0</v>
      </c>
    </row>
    <row r="128" customFormat="false" ht="15" hidden="false" customHeight="false" outlineLevel="0" collapsed="false">
      <c r="A128" s="44" t="n">
        <v>123</v>
      </c>
      <c r="B128" s="35"/>
      <c r="C128" s="35"/>
      <c r="D128" s="45"/>
      <c r="E128" s="46" t="str">
        <f aca="false">IF(B128="","",IFERROR(INDEX('Club et adhérents'!$A$17:$A$36,MATCH(B128,LISTE_ADH,0)),""))</f>
        <v/>
      </c>
      <c r="F128" s="41" t="str">
        <f aca="false">IF(C128="","",INDEX(Tarifs!$E$4:$E$30,MATCH(C128,LISTE_SUPPORTS,0)))</f>
        <v/>
      </c>
      <c r="G128" s="47" t="str">
        <f aca="false">IF(C128="","",IF(INDEX(Tarifs!$F$4:$F$30,MATCH(C128,LISTE_SUPPORTS,0))="","",INDEX(Tarifs!$F$4:$F$30,MATCH(C128,LISTE_SUPPORTS,0))))</f>
        <v/>
      </c>
      <c r="H128" s="48" t="str">
        <f aca="false">IF(L128="","",INDEX(Calculs!$D$4:$D$15,MATCH(L128,Calculs!$A$4:$A$15,0)))</f>
        <v/>
      </c>
      <c r="I128" s="47" t="str">
        <f aca="false">IF(OR(G128="",H128=""),"",ROUND(G128*(1-H128),2))</f>
        <v/>
      </c>
      <c r="J128" s="47" t="str">
        <f aca="false">IF(OR(I128="",D128=""),"",ROUND(D128*I128*(1-Offre!$B$9),2))</f>
        <v/>
      </c>
      <c r="K128" s="41" t="str">
        <f aca="false">IF(AND(B128="",C128="",D128=""),"",IF(B128="","Choisissez l'adhérent",IF(E128="","Adhérent inconnu",IF(C128="","Choisissez le support",IF(OR(D128="",D128&lt;=0),"Indiquez la quantité",IF(G128="","Prix à compléter par LineaPix","OK"))))))</f>
        <v/>
      </c>
      <c r="L128" s="41" t="str">
        <f aca="false">IF(C128="","",INDEX(Tarifs!$C$4:$C$30,MATCH(C128,LISTE_SUPPORTS,0)))</f>
        <v/>
      </c>
      <c r="M128" s="48" t="str">
        <f aca="false">IF(OR(E128="",L128=""),"",INDEX(Calculs!$B$42:$M$61,MATCH(E128,Calculs!$A$42:$A$61,0),MATCH(L128,Calculs!$B$41:$M$41,0)))</f>
        <v/>
      </c>
      <c r="N128" s="47" t="str">
        <f aca="false">IF(OR(J128="",M128=""),"",ROUND(D128*ROUND(G128*(1-M128),2)*(1-Offre!$B$9),2))</f>
        <v/>
      </c>
      <c r="O128" s="49" t="n">
        <f aca="false">IF(OR(C128="",D128=""),0,D128*INDEX(Tarifs!$G$4:$G$30,MATCH(C128,LISTE_SUPPORTS,0)))</f>
        <v>0</v>
      </c>
    </row>
    <row r="129" customFormat="false" ht="15" hidden="false" customHeight="false" outlineLevel="0" collapsed="false">
      <c r="A129" s="44" t="n">
        <v>124</v>
      </c>
      <c r="B129" s="35"/>
      <c r="C129" s="35"/>
      <c r="D129" s="45"/>
      <c r="E129" s="46" t="str">
        <f aca="false">IF(B129="","",IFERROR(INDEX('Club et adhérents'!$A$17:$A$36,MATCH(B129,LISTE_ADH,0)),""))</f>
        <v/>
      </c>
      <c r="F129" s="41" t="str">
        <f aca="false">IF(C129="","",INDEX(Tarifs!$E$4:$E$30,MATCH(C129,LISTE_SUPPORTS,0)))</f>
        <v/>
      </c>
      <c r="G129" s="47" t="str">
        <f aca="false">IF(C129="","",IF(INDEX(Tarifs!$F$4:$F$30,MATCH(C129,LISTE_SUPPORTS,0))="","",INDEX(Tarifs!$F$4:$F$30,MATCH(C129,LISTE_SUPPORTS,0))))</f>
        <v/>
      </c>
      <c r="H129" s="48" t="str">
        <f aca="false">IF(L129="","",INDEX(Calculs!$D$4:$D$15,MATCH(L129,Calculs!$A$4:$A$15,0)))</f>
        <v/>
      </c>
      <c r="I129" s="47" t="str">
        <f aca="false">IF(OR(G129="",H129=""),"",ROUND(G129*(1-H129),2))</f>
        <v/>
      </c>
      <c r="J129" s="47" t="str">
        <f aca="false">IF(OR(I129="",D129=""),"",ROUND(D129*I129*(1-Offre!$B$9),2))</f>
        <v/>
      </c>
      <c r="K129" s="41" t="str">
        <f aca="false">IF(AND(B129="",C129="",D129=""),"",IF(B129="","Choisissez l'adhérent",IF(E129="","Adhérent inconnu",IF(C129="","Choisissez le support",IF(OR(D129="",D129&lt;=0),"Indiquez la quantité",IF(G129="","Prix à compléter par LineaPix","OK"))))))</f>
        <v/>
      </c>
      <c r="L129" s="41" t="str">
        <f aca="false">IF(C129="","",INDEX(Tarifs!$C$4:$C$30,MATCH(C129,LISTE_SUPPORTS,0)))</f>
        <v/>
      </c>
      <c r="M129" s="48" t="str">
        <f aca="false">IF(OR(E129="",L129=""),"",INDEX(Calculs!$B$42:$M$61,MATCH(E129,Calculs!$A$42:$A$61,0),MATCH(L129,Calculs!$B$41:$M$41,0)))</f>
        <v/>
      </c>
      <c r="N129" s="47" t="str">
        <f aca="false">IF(OR(J129="",M129=""),"",ROUND(D129*ROUND(G129*(1-M129),2)*(1-Offre!$B$9),2))</f>
        <v/>
      </c>
      <c r="O129" s="49" t="n">
        <f aca="false">IF(OR(C129="",D129=""),0,D129*INDEX(Tarifs!$G$4:$G$30,MATCH(C129,LISTE_SUPPORTS,0)))</f>
        <v>0</v>
      </c>
    </row>
    <row r="130" customFormat="false" ht="15" hidden="false" customHeight="false" outlineLevel="0" collapsed="false">
      <c r="A130" s="44" t="n">
        <v>125</v>
      </c>
      <c r="B130" s="35"/>
      <c r="C130" s="35"/>
      <c r="D130" s="45"/>
      <c r="E130" s="46" t="str">
        <f aca="false">IF(B130="","",IFERROR(INDEX('Club et adhérents'!$A$17:$A$36,MATCH(B130,LISTE_ADH,0)),""))</f>
        <v/>
      </c>
      <c r="F130" s="41" t="str">
        <f aca="false">IF(C130="","",INDEX(Tarifs!$E$4:$E$30,MATCH(C130,LISTE_SUPPORTS,0)))</f>
        <v/>
      </c>
      <c r="G130" s="47" t="str">
        <f aca="false">IF(C130="","",IF(INDEX(Tarifs!$F$4:$F$30,MATCH(C130,LISTE_SUPPORTS,0))="","",INDEX(Tarifs!$F$4:$F$30,MATCH(C130,LISTE_SUPPORTS,0))))</f>
        <v/>
      </c>
      <c r="H130" s="48" t="str">
        <f aca="false">IF(L130="","",INDEX(Calculs!$D$4:$D$15,MATCH(L130,Calculs!$A$4:$A$15,0)))</f>
        <v/>
      </c>
      <c r="I130" s="47" t="str">
        <f aca="false">IF(OR(G130="",H130=""),"",ROUND(G130*(1-H130),2))</f>
        <v/>
      </c>
      <c r="J130" s="47" t="str">
        <f aca="false">IF(OR(I130="",D130=""),"",ROUND(D130*I130*(1-Offre!$B$9),2))</f>
        <v/>
      </c>
      <c r="K130" s="41" t="str">
        <f aca="false">IF(AND(B130="",C130="",D130=""),"",IF(B130="","Choisissez l'adhérent",IF(E130="","Adhérent inconnu",IF(C130="","Choisissez le support",IF(OR(D130="",D130&lt;=0),"Indiquez la quantité",IF(G130="","Prix à compléter par LineaPix","OK"))))))</f>
        <v/>
      </c>
      <c r="L130" s="41" t="str">
        <f aca="false">IF(C130="","",INDEX(Tarifs!$C$4:$C$30,MATCH(C130,LISTE_SUPPORTS,0)))</f>
        <v/>
      </c>
      <c r="M130" s="48" t="str">
        <f aca="false">IF(OR(E130="",L130=""),"",INDEX(Calculs!$B$42:$M$61,MATCH(E130,Calculs!$A$42:$A$61,0),MATCH(L130,Calculs!$B$41:$M$41,0)))</f>
        <v/>
      </c>
      <c r="N130" s="47" t="str">
        <f aca="false">IF(OR(J130="",M130=""),"",ROUND(D130*ROUND(G130*(1-M130),2)*(1-Offre!$B$9),2))</f>
        <v/>
      </c>
      <c r="O130" s="49" t="n">
        <f aca="false">IF(OR(C130="",D130=""),0,D130*INDEX(Tarifs!$G$4:$G$30,MATCH(C130,LISTE_SUPPORTS,0)))</f>
        <v>0</v>
      </c>
    </row>
    <row r="131" customFormat="false" ht="15" hidden="false" customHeight="false" outlineLevel="0" collapsed="false">
      <c r="A131" s="44" t="n">
        <v>126</v>
      </c>
      <c r="B131" s="35"/>
      <c r="C131" s="35"/>
      <c r="D131" s="45"/>
      <c r="E131" s="46" t="str">
        <f aca="false">IF(B131="","",IFERROR(INDEX('Club et adhérents'!$A$17:$A$36,MATCH(B131,LISTE_ADH,0)),""))</f>
        <v/>
      </c>
      <c r="F131" s="41" t="str">
        <f aca="false">IF(C131="","",INDEX(Tarifs!$E$4:$E$30,MATCH(C131,LISTE_SUPPORTS,0)))</f>
        <v/>
      </c>
      <c r="G131" s="47" t="str">
        <f aca="false">IF(C131="","",IF(INDEX(Tarifs!$F$4:$F$30,MATCH(C131,LISTE_SUPPORTS,0))="","",INDEX(Tarifs!$F$4:$F$30,MATCH(C131,LISTE_SUPPORTS,0))))</f>
        <v/>
      </c>
      <c r="H131" s="48" t="str">
        <f aca="false">IF(L131="","",INDEX(Calculs!$D$4:$D$15,MATCH(L131,Calculs!$A$4:$A$15,0)))</f>
        <v/>
      </c>
      <c r="I131" s="47" t="str">
        <f aca="false">IF(OR(G131="",H131=""),"",ROUND(G131*(1-H131),2))</f>
        <v/>
      </c>
      <c r="J131" s="47" t="str">
        <f aca="false">IF(OR(I131="",D131=""),"",ROUND(D131*I131*(1-Offre!$B$9),2))</f>
        <v/>
      </c>
      <c r="K131" s="41" t="str">
        <f aca="false">IF(AND(B131="",C131="",D131=""),"",IF(B131="","Choisissez l'adhérent",IF(E131="","Adhérent inconnu",IF(C131="","Choisissez le support",IF(OR(D131="",D131&lt;=0),"Indiquez la quantité",IF(G131="","Prix à compléter par LineaPix","OK"))))))</f>
        <v/>
      </c>
      <c r="L131" s="41" t="str">
        <f aca="false">IF(C131="","",INDEX(Tarifs!$C$4:$C$30,MATCH(C131,LISTE_SUPPORTS,0)))</f>
        <v/>
      </c>
      <c r="M131" s="48" t="str">
        <f aca="false">IF(OR(E131="",L131=""),"",INDEX(Calculs!$B$42:$M$61,MATCH(E131,Calculs!$A$42:$A$61,0),MATCH(L131,Calculs!$B$41:$M$41,0)))</f>
        <v/>
      </c>
      <c r="N131" s="47" t="str">
        <f aca="false">IF(OR(J131="",M131=""),"",ROUND(D131*ROUND(G131*(1-M131),2)*(1-Offre!$B$9),2))</f>
        <v/>
      </c>
      <c r="O131" s="49" t="n">
        <f aca="false">IF(OR(C131="",D131=""),0,D131*INDEX(Tarifs!$G$4:$G$30,MATCH(C131,LISTE_SUPPORTS,0)))</f>
        <v>0</v>
      </c>
    </row>
    <row r="132" customFormat="false" ht="15" hidden="false" customHeight="false" outlineLevel="0" collapsed="false">
      <c r="A132" s="44" t="n">
        <v>127</v>
      </c>
      <c r="B132" s="35"/>
      <c r="C132" s="35"/>
      <c r="D132" s="45"/>
      <c r="E132" s="46" t="str">
        <f aca="false">IF(B132="","",IFERROR(INDEX('Club et adhérents'!$A$17:$A$36,MATCH(B132,LISTE_ADH,0)),""))</f>
        <v/>
      </c>
      <c r="F132" s="41" t="str">
        <f aca="false">IF(C132="","",INDEX(Tarifs!$E$4:$E$30,MATCH(C132,LISTE_SUPPORTS,0)))</f>
        <v/>
      </c>
      <c r="G132" s="47" t="str">
        <f aca="false">IF(C132="","",IF(INDEX(Tarifs!$F$4:$F$30,MATCH(C132,LISTE_SUPPORTS,0))="","",INDEX(Tarifs!$F$4:$F$30,MATCH(C132,LISTE_SUPPORTS,0))))</f>
        <v/>
      </c>
      <c r="H132" s="48" t="str">
        <f aca="false">IF(L132="","",INDEX(Calculs!$D$4:$D$15,MATCH(L132,Calculs!$A$4:$A$15,0)))</f>
        <v/>
      </c>
      <c r="I132" s="47" t="str">
        <f aca="false">IF(OR(G132="",H132=""),"",ROUND(G132*(1-H132),2))</f>
        <v/>
      </c>
      <c r="J132" s="47" t="str">
        <f aca="false">IF(OR(I132="",D132=""),"",ROUND(D132*I132*(1-Offre!$B$9),2))</f>
        <v/>
      </c>
      <c r="K132" s="41" t="str">
        <f aca="false">IF(AND(B132="",C132="",D132=""),"",IF(B132="","Choisissez l'adhérent",IF(E132="","Adhérent inconnu",IF(C132="","Choisissez le support",IF(OR(D132="",D132&lt;=0),"Indiquez la quantité",IF(G132="","Prix à compléter par LineaPix","OK"))))))</f>
        <v/>
      </c>
      <c r="L132" s="41" t="str">
        <f aca="false">IF(C132="","",INDEX(Tarifs!$C$4:$C$30,MATCH(C132,LISTE_SUPPORTS,0)))</f>
        <v/>
      </c>
      <c r="M132" s="48" t="str">
        <f aca="false">IF(OR(E132="",L132=""),"",INDEX(Calculs!$B$42:$M$61,MATCH(E132,Calculs!$A$42:$A$61,0),MATCH(L132,Calculs!$B$41:$M$41,0)))</f>
        <v/>
      </c>
      <c r="N132" s="47" t="str">
        <f aca="false">IF(OR(J132="",M132=""),"",ROUND(D132*ROUND(G132*(1-M132),2)*(1-Offre!$B$9),2))</f>
        <v/>
      </c>
      <c r="O132" s="49" t="n">
        <f aca="false">IF(OR(C132="",D132=""),0,D132*INDEX(Tarifs!$G$4:$G$30,MATCH(C132,LISTE_SUPPORTS,0)))</f>
        <v>0</v>
      </c>
    </row>
    <row r="133" customFormat="false" ht="15" hidden="false" customHeight="false" outlineLevel="0" collapsed="false">
      <c r="A133" s="44" t="n">
        <v>128</v>
      </c>
      <c r="B133" s="35"/>
      <c r="C133" s="35"/>
      <c r="D133" s="45"/>
      <c r="E133" s="46" t="str">
        <f aca="false">IF(B133="","",IFERROR(INDEX('Club et adhérents'!$A$17:$A$36,MATCH(B133,LISTE_ADH,0)),""))</f>
        <v/>
      </c>
      <c r="F133" s="41" t="str">
        <f aca="false">IF(C133="","",INDEX(Tarifs!$E$4:$E$30,MATCH(C133,LISTE_SUPPORTS,0)))</f>
        <v/>
      </c>
      <c r="G133" s="47" t="str">
        <f aca="false">IF(C133="","",IF(INDEX(Tarifs!$F$4:$F$30,MATCH(C133,LISTE_SUPPORTS,0))="","",INDEX(Tarifs!$F$4:$F$30,MATCH(C133,LISTE_SUPPORTS,0))))</f>
        <v/>
      </c>
      <c r="H133" s="48" t="str">
        <f aca="false">IF(L133="","",INDEX(Calculs!$D$4:$D$15,MATCH(L133,Calculs!$A$4:$A$15,0)))</f>
        <v/>
      </c>
      <c r="I133" s="47" t="str">
        <f aca="false">IF(OR(G133="",H133=""),"",ROUND(G133*(1-H133),2))</f>
        <v/>
      </c>
      <c r="J133" s="47" t="str">
        <f aca="false">IF(OR(I133="",D133=""),"",ROUND(D133*I133*(1-Offre!$B$9),2))</f>
        <v/>
      </c>
      <c r="K133" s="41" t="str">
        <f aca="false">IF(AND(B133="",C133="",D133=""),"",IF(B133="","Choisissez l'adhérent",IF(E133="","Adhérent inconnu",IF(C133="","Choisissez le support",IF(OR(D133="",D133&lt;=0),"Indiquez la quantité",IF(G133="","Prix à compléter par LineaPix","OK"))))))</f>
        <v/>
      </c>
      <c r="L133" s="41" t="str">
        <f aca="false">IF(C133="","",INDEX(Tarifs!$C$4:$C$30,MATCH(C133,LISTE_SUPPORTS,0)))</f>
        <v/>
      </c>
      <c r="M133" s="48" t="str">
        <f aca="false">IF(OR(E133="",L133=""),"",INDEX(Calculs!$B$42:$M$61,MATCH(E133,Calculs!$A$42:$A$61,0),MATCH(L133,Calculs!$B$41:$M$41,0)))</f>
        <v/>
      </c>
      <c r="N133" s="47" t="str">
        <f aca="false">IF(OR(J133="",M133=""),"",ROUND(D133*ROUND(G133*(1-M133),2)*(1-Offre!$B$9),2))</f>
        <v/>
      </c>
      <c r="O133" s="49" t="n">
        <f aca="false">IF(OR(C133="",D133=""),0,D133*INDEX(Tarifs!$G$4:$G$30,MATCH(C133,LISTE_SUPPORTS,0)))</f>
        <v>0</v>
      </c>
    </row>
    <row r="134" customFormat="false" ht="15" hidden="false" customHeight="false" outlineLevel="0" collapsed="false">
      <c r="A134" s="44" t="n">
        <v>129</v>
      </c>
      <c r="B134" s="35"/>
      <c r="C134" s="35"/>
      <c r="D134" s="45"/>
      <c r="E134" s="46" t="str">
        <f aca="false">IF(B134="","",IFERROR(INDEX('Club et adhérents'!$A$17:$A$36,MATCH(B134,LISTE_ADH,0)),""))</f>
        <v/>
      </c>
      <c r="F134" s="41" t="str">
        <f aca="false">IF(C134="","",INDEX(Tarifs!$E$4:$E$30,MATCH(C134,LISTE_SUPPORTS,0)))</f>
        <v/>
      </c>
      <c r="G134" s="47" t="str">
        <f aca="false">IF(C134="","",IF(INDEX(Tarifs!$F$4:$F$30,MATCH(C134,LISTE_SUPPORTS,0))="","",INDEX(Tarifs!$F$4:$F$30,MATCH(C134,LISTE_SUPPORTS,0))))</f>
        <v/>
      </c>
      <c r="H134" s="48" t="str">
        <f aca="false">IF(L134="","",INDEX(Calculs!$D$4:$D$15,MATCH(L134,Calculs!$A$4:$A$15,0)))</f>
        <v/>
      </c>
      <c r="I134" s="47" t="str">
        <f aca="false">IF(OR(G134="",H134=""),"",ROUND(G134*(1-H134),2))</f>
        <v/>
      </c>
      <c r="J134" s="47" t="str">
        <f aca="false">IF(OR(I134="",D134=""),"",ROUND(D134*I134*(1-Offre!$B$9),2))</f>
        <v/>
      </c>
      <c r="K134" s="41" t="str">
        <f aca="false">IF(AND(B134="",C134="",D134=""),"",IF(B134="","Choisissez l'adhérent",IF(E134="","Adhérent inconnu",IF(C134="","Choisissez le support",IF(OR(D134="",D134&lt;=0),"Indiquez la quantité",IF(G134="","Prix à compléter par LineaPix","OK"))))))</f>
        <v/>
      </c>
      <c r="L134" s="41" t="str">
        <f aca="false">IF(C134="","",INDEX(Tarifs!$C$4:$C$30,MATCH(C134,LISTE_SUPPORTS,0)))</f>
        <v/>
      </c>
      <c r="M134" s="48" t="str">
        <f aca="false">IF(OR(E134="",L134=""),"",INDEX(Calculs!$B$42:$M$61,MATCH(E134,Calculs!$A$42:$A$61,0),MATCH(L134,Calculs!$B$41:$M$41,0)))</f>
        <v/>
      </c>
      <c r="N134" s="47" t="str">
        <f aca="false">IF(OR(J134="",M134=""),"",ROUND(D134*ROUND(G134*(1-M134),2)*(1-Offre!$B$9),2))</f>
        <v/>
      </c>
      <c r="O134" s="49" t="n">
        <f aca="false">IF(OR(C134="",D134=""),0,D134*INDEX(Tarifs!$G$4:$G$30,MATCH(C134,LISTE_SUPPORTS,0)))</f>
        <v>0</v>
      </c>
    </row>
    <row r="135" customFormat="false" ht="15" hidden="false" customHeight="false" outlineLevel="0" collapsed="false">
      <c r="A135" s="44" t="n">
        <v>130</v>
      </c>
      <c r="B135" s="35"/>
      <c r="C135" s="35"/>
      <c r="D135" s="45"/>
      <c r="E135" s="46" t="str">
        <f aca="false">IF(B135="","",IFERROR(INDEX('Club et adhérents'!$A$17:$A$36,MATCH(B135,LISTE_ADH,0)),""))</f>
        <v/>
      </c>
      <c r="F135" s="41" t="str">
        <f aca="false">IF(C135="","",INDEX(Tarifs!$E$4:$E$30,MATCH(C135,LISTE_SUPPORTS,0)))</f>
        <v/>
      </c>
      <c r="G135" s="47" t="str">
        <f aca="false">IF(C135="","",IF(INDEX(Tarifs!$F$4:$F$30,MATCH(C135,LISTE_SUPPORTS,0))="","",INDEX(Tarifs!$F$4:$F$30,MATCH(C135,LISTE_SUPPORTS,0))))</f>
        <v/>
      </c>
      <c r="H135" s="48" t="str">
        <f aca="false">IF(L135="","",INDEX(Calculs!$D$4:$D$15,MATCH(L135,Calculs!$A$4:$A$15,0)))</f>
        <v/>
      </c>
      <c r="I135" s="47" t="str">
        <f aca="false">IF(OR(G135="",H135=""),"",ROUND(G135*(1-H135),2))</f>
        <v/>
      </c>
      <c r="J135" s="47" t="str">
        <f aca="false">IF(OR(I135="",D135=""),"",ROUND(D135*I135*(1-Offre!$B$9),2))</f>
        <v/>
      </c>
      <c r="K135" s="41" t="str">
        <f aca="false">IF(AND(B135="",C135="",D135=""),"",IF(B135="","Choisissez l'adhérent",IF(E135="","Adhérent inconnu",IF(C135="","Choisissez le support",IF(OR(D135="",D135&lt;=0),"Indiquez la quantité",IF(G135="","Prix à compléter par LineaPix","OK"))))))</f>
        <v/>
      </c>
      <c r="L135" s="41" t="str">
        <f aca="false">IF(C135="","",INDEX(Tarifs!$C$4:$C$30,MATCH(C135,LISTE_SUPPORTS,0)))</f>
        <v/>
      </c>
      <c r="M135" s="48" t="str">
        <f aca="false">IF(OR(E135="",L135=""),"",INDEX(Calculs!$B$42:$M$61,MATCH(E135,Calculs!$A$42:$A$61,0),MATCH(L135,Calculs!$B$41:$M$41,0)))</f>
        <v/>
      </c>
      <c r="N135" s="47" t="str">
        <f aca="false">IF(OR(J135="",M135=""),"",ROUND(D135*ROUND(G135*(1-M135),2)*(1-Offre!$B$9),2))</f>
        <v/>
      </c>
      <c r="O135" s="49" t="n">
        <f aca="false">IF(OR(C135="",D135=""),0,D135*INDEX(Tarifs!$G$4:$G$30,MATCH(C135,LISTE_SUPPORTS,0)))</f>
        <v>0</v>
      </c>
    </row>
    <row r="136" customFormat="false" ht="15" hidden="false" customHeight="false" outlineLevel="0" collapsed="false">
      <c r="A136" s="44" t="n">
        <v>131</v>
      </c>
      <c r="B136" s="35"/>
      <c r="C136" s="35"/>
      <c r="D136" s="45"/>
      <c r="E136" s="46" t="str">
        <f aca="false">IF(B136="","",IFERROR(INDEX('Club et adhérents'!$A$17:$A$36,MATCH(B136,LISTE_ADH,0)),""))</f>
        <v/>
      </c>
      <c r="F136" s="41" t="str">
        <f aca="false">IF(C136="","",INDEX(Tarifs!$E$4:$E$30,MATCH(C136,LISTE_SUPPORTS,0)))</f>
        <v/>
      </c>
      <c r="G136" s="47" t="str">
        <f aca="false">IF(C136="","",IF(INDEX(Tarifs!$F$4:$F$30,MATCH(C136,LISTE_SUPPORTS,0))="","",INDEX(Tarifs!$F$4:$F$30,MATCH(C136,LISTE_SUPPORTS,0))))</f>
        <v/>
      </c>
      <c r="H136" s="48" t="str">
        <f aca="false">IF(L136="","",INDEX(Calculs!$D$4:$D$15,MATCH(L136,Calculs!$A$4:$A$15,0)))</f>
        <v/>
      </c>
      <c r="I136" s="47" t="str">
        <f aca="false">IF(OR(G136="",H136=""),"",ROUND(G136*(1-H136),2))</f>
        <v/>
      </c>
      <c r="J136" s="47" t="str">
        <f aca="false">IF(OR(I136="",D136=""),"",ROUND(D136*I136*(1-Offre!$B$9),2))</f>
        <v/>
      </c>
      <c r="K136" s="41" t="str">
        <f aca="false">IF(AND(B136="",C136="",D136=""),"",IF(B136="","Choisissez l'adhérent",IF(E136="","Adhérent inconnu",IF(C136="","Choisissez le support",IF(OR(D136="",D136&lt;=0),"Indiquez la quantité",IF(G136="","Prix à compléter par LineaPix","OK"))))))</f>
        <v/>
      </c>
      <c r="L136" s="41" t="str">
        <f aca="false">IF(C136="","",INDEX(Tarifs!$C$4:$C$30,MATCH(C136,LISTE_SUPPORTS,0)))</f>
        <v/>
      </c>
      <c r="M136" s="48" t="str">
        <f aca="false">IF(OR(E136="",L136=""),"",INDEX(Calculs!$B$42:$M$61,MATCH(E136,Calculs!$A$42:$A$61,0),MATCH(L136,Calculs!$B$41:$M$41,0)))</f>
        <v/>
      </c>
      <c r="N136" s="47" t="str">
        <f aca="false">IF(OR(J136="",M136=""),"",ROUND(D136*ROUND(G136*(1-M136),2)*(1-Offre!$B$9),2))</f>
        <v/>
      </c>
      <c r="O136" s="49" t="n">
        <f aca="false">IF(OR(C136="",D136=""),0,D136*INDEX(Tarifs!$G$4:$G$30,MATCH(C136,LISTE_SUPPORTS,0)))</f>
        <v>0</v>
      </c>
    </row>
    <row r="137" customFormat="false" ht="15" hidden="false" customHeight="false" outlineLevel="0" collapsed="false">
      <c r="A137" s="44" t="n">
        <v>132</v>
      </c>
      <c r="B137" s="35"/>
      <c r="C137" s="35"/>
      <c r="D137" s="45"/>
      <c r="E137" s="46" t="str">
        <f aca="false">IF(B137="","",IFERROR(INDEX('Club et adhérents'!$A$17:$A$36,MATCH(B137,LISTE_ADH,0)),""))</f>
        <v/>
      </c>
      <c r="F137" s="41" t="str">
        <f aca="false">IF(C137="","",INDEX(Tarifs!$E$4:$E$30,MATCH(C137,LISTE_SUPPORTS,0)))</f>
        <v/>
      </c>
      <c r="G137" s="47" t="str">
        <f aca="false">IF(C137="","",IF(INDEX(Tarifs!$F$4:$F$30,MATCH(C137,LISTE_SUPPORTS,0))="","",INDEX(Tarifs!$F$4:$F$30,MATCH(C137,LISTE_SUPPORTS,0))))</f>
        <v/>
      </c>
      <c r="H137" s="48" t="str">
        <f aca="false">IF(L137="","",INDEX(Calculs!$D$4:$D$15,MATCH(L137,Calculs!$A$4:$A$15,0)))</f>
        <v/>
      </c>
      <c r="I137" s="47" t="str">
        <f aca="false">IF(OR(G137="",H137=""),"",ROUND(G137*(1-H137),2))</f>
        <v/>
      </c>
      <c r="J137" s="47" t="str">
        <f aca="false">IF(OR(I137="",D137=""),"",ROUND(D137*I137*(1-Offre!$B$9),2))</f>
        <v/>
      </c>
      <c r="K137" s="41" t="str">
        <f aca="false">IF(AND(B137="",C137="",D137=""),"",IF(B137="","Choisissez l'adhérent",IF(E137="","Adhérent inconnu",IF(C137="","Choisissez le support",IF(OR(D137="",D137&lt;=0),"Indiquez la quantité",IF(G137="","Prix à compléter par LineaPix","OK"))))))</f>
        <v/>
      </c>
      <c r="L137" s="41" t="str">
        <f aca="false">IF(C137="","",INDEX(Tarifs!$C$4:$C$30,MATCH(C137,LISTE_SUPPORTS,0)))</f>
        <v/>
      </c>
      <c r="M137" s="48" t="str">
        <f aca="false">IF(OR(E137="",L137=""),"",INDEX(Calculs!$B$42:$M$61,MATCH(E137,Calculs!$A$42:$A$61,0),MATCH(L137,Calculs!$B$41:$M$41,0)))</f>
        <v/>
      </c>
      <c r="N137" s="47" t="str">
        <f aca="false">IF(OR(J137="",M137=""),"",ROUND(D137*ROUND(G137*(1-M137),2)*(1-Offre!$B$9),2))</f>
        <v/>
      </c>
      <c r="O137" s="49" t="n">
        <f aca="false">IF(OR(C137="",D137=""),0,D137*INDEX(Tarifs!$G$4:$G$30,MATCH(C137,LISTE_SUPPORTS,0)))</f>
        <v>0</v>
      </c>
    </row>
    <row r="138" customFormat="false" ht="15" hidden="false" customHeight="false" outlineLevel="0" collapsed="false">
      <c r="A138" s="44" t="n">
        <v>133</v>
      </c>
      <c r="B138" s="35"/>
      <c r="C138" s="35"/>
      <c r="D138" s="45"/>
      <c r="E138" s="46" t="str">
        <f aca="false">IF(B138="","",IFERROR(INDEX('Club et adhérents'!$A$17:$A$36,MATCH(B138,LISTE_ADH,0)),""))</f>
        <v/>
      </c>
      <c r="F138" s="41" t="str">
        <f aca="false">IF(C138="","",INDEX(Tarifs!$E$4:$E$30,MATCH(C138,LISTE_SUPPORTS,0)))</f>
        <v/>
      </c>
      <c r="G138" s="47" t="str">
        <f aca="false">IF(C138="","",IF(INDEX(Tarifs!$F$4:$F$30,MATCH(C138,LISTE_SUPPORTS,0))="","",INDEX(Tarifs!$F$4:$F$30,MATCH(C138,LISTE_SUPPORTS,0))))</f>
        <v/>
      </c>
      <c r="H138" s="48" t="str">
        <f aca="false">IF(L138="","",INDEX(Calculs!$D$4:$D$15,MATCH(L138,Calculs!$A$4:$A$15,0)))</f>
        <v/>
      </c>
      <c r="I138" s="47" t="str">
        <f aca="false">IF(OR(G138="",H138=""),"",ROUND(G138*(1-H138),2))</f>
        <v/>
      </c>
      <c r="J138" s="47" t="str">
        <f aca="false">IF(OR(I138="",D138=""),"",ROUND(D138*I138*(1-Offre!$B$9),2))</f>
        <v/>
      </c>
      <c r="K138" s="41" t="str">
        <f aca="false">IF(AND(B138="",C138="",D138=""),"",IF(B138="","Choisissez l'adhérent",IF(E138="","Adhérent inconnu",IF(C138="","Choisissez le support",IF(OR(D138="",D138&lt;=0),"Indiquez la quantité",IF(G138="","Prix à compléter par LineaPix","OK"))))))</f>
        <v/>
      </c>
      <c r="L138" s="41" t="str">
        <f aca="false">IF(C138="","",INDEX(Tarifs!$C$4:$C$30,MATCH(C138,LISTE_SUPPORTS,0)))</f>
        <v/>
      </c>
      <c r="M138" s="48" t="str">
        <f aca="false">IF(OR(E138="",L138=""),"",INDEX(Calculs!$B$42:$M$61,MATCH(E138,Calculs!$A$42:$A$61,0),MATCH(L138,Calculs!$B$41:$M$41,0)))</f>
        <v/>
      </c>
      <c r="N138" s="47" t="str">
        <f aca="false">IF(OR(J138="",M138=""),"",ROUND(D138*ROUND(G138*(1-M138),2)*(1-Offre!$B$9),2))</f>
        <v/>
      </c>
      <c r="O138" s="49" t="n">
        <f aca="false">IF(OR(C138="",D138=""),0,D138*INDEX(Tarifs!$G$4:$G$30,MATCH(C138,LISTE_SUPPORTS,0)))</f>
        <v>0</v>
      </c>
    </row>
    <row r="139" customFormat="false" ht="15" hidden="false" customHeight="false" outlineLevel="0" collapsed="false">
      <c r="A139" s="44" t="n">
        <v>134</v>
      </c>
      <c r="B139" s="35"/>
      <c r="C139" s="35"/>
      <c r="D139" s="45"/>
      <c r="E139" s="46" t="str">
        <f aca="false">IF(B139="","",IFERROR(INDEX('Club et adhérents'!$A$17:$A$36,MATCH(B139,LISTE_ADH,0)),""))</f>
        <v/>
      </c>
      <c r="F139" s="41" t="str">
        <f aca="false">IF(C139="","",INDEX(Tarifs!$E$4:$E$30,MATCH(C139,LISTE_SUPPORTS,0)))</f>
        <v/>
      </c>
      <c r="G139" s="47" t="str">
        <f aca="false">IF(C139="","",IF(INDEX(Tarifs!$F$4:$F$30,MATCH(C139,LISTE_SUPPORTS,0))="","",INDEX(Tarifs!$F$4:$F$30,MATCH(C139,LISTE_SUPPORTS,0))))</f>
        <v/>
      </c>
      <c r="H139" s="48" t="str">
        <f aca="false">IF(L139="","",INDEX(Calculs!$D$4:$D$15,MATCH(L139,Calculs!$A$4:$A$15,0)))</f>
        <v/>
      </c>
      <c r="I139" s="47" t="str">
        <f aca="false">IF(OR(G139="",H139=""),"",ROUND(G139*(1-H139),2))</f>
        <v/>
      </c>
      <c r="J139" s="47" t="str">
        <f aca="false">IF(OR(I139="",D139=""),"",ROUND(D139*I139*(1-Offre!$B$9),2))</f>
        <v/>
      </c>
      <c r="K139" s="41" t="str">
        <f aca="false">IF(AND(B139="",C139="",D139=""),"",IF(B139="","Choisissez l'adhérent",IF(E139="","Adhérent inconnu",IF(C139="","Choisissez le support",IF(OR(D139="",D139&lt;=0),"Indiquez la quantité",IF(G139="","Prix à compléter par LineaPix","OK"))))))</f>
        <v/>
      </c>
      <c r="L139" s="41" t="str">
        <f aca="false">IF(C139="","",INDEX(Tarifs!$C$4:$C$30,MATCH(C139,LISTE_SUPPORTS,0)))</f>
        <v/>
      </c>
      <c r="M139" s="48" t="str">
        <f aca="false">IF(OR(E139="",L139=""),"",INDEX(Calculs!$B$42:$M$61,MATCH(E139,Calculs!$A$42:$A$61,0),MATCH(L139,Calculs!$B$41:$M$41,0)))</f>
        <v/>
      </c>
      <c r="N139" s="47" t="str">
        <f aca="false">IF(OR(J139="",M139=""),"",ROUND(D139*ROUND(G139*(1-M139),2)*(1-Offre!$B$9),2))</f>
        <v/>
      </c>
      <c r="O139" s="49" t="n">
        <f aca="false">IF(OR(C139="",D139=""),0,D139*INDEX(Tarifs!$G$4:$G$30,MATCH(C139,LISTE_SUPPORTS,0)))</f>
        <v>0</v>
      </c>
    </row>
    <row r="140" customFormat="false" ht="15" hidden="false" customHeight="false" outlineLevel="0" collapsed="false">
      <c r="A140" s="44" t="n">
        <v>135</v>
      </c>
      <c r="B140" s="35"/>
      <c r="C140" s="35"/>
      <c r="D140" s="45"/>
      <c r="E140" s="46" t="str">
        <f aca="false">IF(B140="","",IFERROR(INDEX('Club et adhérents'!$A$17:$A$36,MATCH(B140,LISTE_ADH,0)),""))</f>
        <v/>
      </c>
      <c r="F140" s="41" t="str">
        <f aca="false">IF(C140="","",INDEX(Tarifs!$E$4:$E$30,MATCH(C140,LISTE_SUPPORTS,0)))</f>
        <v/>
      </c>
      <c r="G140" s="47" t="str">
        <f aca="false">IF(C140="","",IF(INDEX(Tarifs!$F$4:$F$30,MATCH(C140,LISTE_SUPPORTS,0))="","",INDEX(Tarifs!$F$4:$F$30,MATCH(C140,LISTE_SUPPORTS,0))))</f>
        <v/>
      </c>
      <c r="H140" s="48" t="str">
        <f aca="false">IF(L140="","",INDEX(Calculs!$D$4:$D$15,MATCH(L140,Calculs!$A$4:$A$15,0)))</f>
        <v/>
      </c>
      <c r="I140" s="47" t="str">
        <f aca="false">IF(OR(G140="",H140=""),"",ROUND(G140*(1-H140),2))</f>
        <v/>
      </c>
      <c r="J140" s="47" t="str">
        <f aca="false">IF(OR(I140="",D140=""),"",ROUND(D140*I140*(1-Offre!$B$9),2))</f>
        <v/>
      </c>
      <c r="K140" s="41" t="str">
        <f aca="false">IF(AND(B140="",C140="",D140=""),"",IF(B140="","Choisissez l'adhérent",IF(E140="","Adhérent inconnu",IF(C140="","Choisissez le support",IF(OR(D140="",D140&lt;=0),"Indiquez la quantité",IF(G140="","Prix à compléter par LineaPix","OK"))))))</f>
        <v/>
      </c>
      <c r="L140" s="41" t="str">
        <f aca="false">IF(C140="","",INDEX(Tarifs!$C$4:$C$30,MATCH(C140,LISTE_SUPPORTS,0)))</f>
        <v/>
      </c>
      <c r="M140" s="48" t="str">
        <f aca="false">IF(OR(E140="",L140=""),"",INDEX(Calculs!$B$42:$M$61,MATCH(E140,Calculs!$A$42:$A$61,0),MATCH(L140,Calculs!$B$41:$M$41,0)))</f>
        <v/>
      </c>
      <c r="N140" s="47" t="str">
        <f aca="false">IF(OR(J140="",M140=""),"",ROUND(D140*ROUND(G140*(1-M140),2)*(1-Offre!$B$9),2))</f>
        <v/>
      </c>
      <c r="O140" s="49" t="n">
        <f aca="false">IF(OR(C140="",D140=""),0,D140*INDEX(Tarifs!$G$4:$G$30,MATCH(C140,LISTE_SUPPORTS,0)))</f>
        <v>0</v>
      </c>
    </row>
    <row r="141" customFormat="false" ht="15" hidden="false" customHeight="false" outlineLevel="0" collapsed="false">
      <c r="A141" s="44" t="n">
        <v>136</v>
      </c>
      <c r="B141" s="35"/>
      <c r="C141" s="35"/>
      <c r="D141" s="45"/>
      <c r="E141" s="46" t="str">
        <f aca="false">IF(B141="","",IFERROR(INDEX('Club et adhérents'!$A$17:$A$36,MATCH(B141,LISTE_ADH,0)),""))</f>
        <v/>
      </c>
      <c r="F141" s="41" t="str">
        <f aca="false">IF(C141="","",INDEX(Tarifs!$E$4:$E$30,MATCH(C141,LISTE_SUPPORTS,0)))</f>
        <v/>
      </c>
      <c r="G141" s="47" t="str">
        <f aca="false">IF(C141="","",IF(INDEX(Tarifs!$F$4:$F$30,MATCH(C141,LISTE_SUPPORTS,0))="","",INDEX(Tarifs!$F$4:$F$30,MATCH(C141,LISTE_SUPPORTS,0))))</f>
        <v/>
      </c>
      <c r="H141" s="48" t="str">
        <f aca="false">IF(L141="","",INDEX(Calculs!$D$4:$D$15,MATCH(L141,Calculs!$A$4:$A$15,0)))</f>
        <v/>
      </c>
      <c r="I141" s="47" t="str">
        <f aca="false">IF(OR(G141="",H141=""),"",ROUND(G141*(1-H141),2))</f>
        <v/>
      </c>
      <c r="J141" s="47" t="str">
        <f aca="false">IF(OR(I141="",D141=""),"",ROUND(D141*I141*(1-Offre!$B$9),2))</f>
        <v/>
      </c>
      <c r="K141" s="41" t="str">
        <f aca="false">IF(AND(B141="",C141="",D141=""),"",IF(B141="","Choisissez l'adhérent",IF(E141="","Adhérent inconnu",IF(C141="","Choisissez le support",IF(OR(D141="",D141&lt;=0),"Indiquez la quantité",IF(G141="","Prix à compléter par LineaPix","OK"))))))</f>
        <v/>
      </c>
      <c r="L141" s="41" t="str">
        <f aca="false">IF(C141="","",INDEX(Tarifs!$C$4:$C$30,MATCH(C141,LISTE_SUPPORTS,0)))</f>
        <v/>
      </c>
      <c r="M141" s="48" t="str">
        <f aca="false">IF(OR(E141="",L141=""),"",INDEX(Calculs!$B$42:$M$61,MATCH(E141,Calculs!$A$42:$A$61,0),MATCH(L141,Calculs!$B$41:$M$41,0)))</f>
        <v/>
      </c>
      <c r="N141" s="47" t="str">
        <f aca="false">IF(OR(J141="",M141=""),"",ROUND(D141*ROUND(G141*(1-M141),2)*(1-Offre!$B$9),2))</f>
        <v/>
      </c>
      <c r="O141" s="49" t="n">
        <f aca="false">IF(OR(C141="",D141=""),0,D141*INDEX(Tarifs!$G$4:$G$30,MATCH(C141,LISTE_SUPPORTS,0)))</f>
        <v>0</v>
      </c>
    </row>
    <row r="142" customFormat="false" ht="15" hidden="false" customHeight="false" outlineLevel="0" collapsed="false">
      <c r="A142" s="44" t="n">
        <v>137</v>
      </c>
      <c r="B142" s="35"/>
      <c r="C142" s="35"/>
      <c r="D142" s="45"/>
      <c r="E142" s="46" t="str">
        <f aca="false">IF(B142="","",IFERROR(INDEX('Club et adhérents'!$A$17:$A$36,MATCH(B142,LISTE_ADH,0)),""))</f>
        <v/>
      </c>
      <c r="F142" s="41" t="str">
        <f aca="false">IF(C142="","",INDEX(Tarifs!$E$4:$E$30,MATCH(C142,LISTE_SUPPORTS,0)))</f>
        <v/>
      </c>
      <c r="G142" s="47" t="str">
        <f aca="false">IF(C142="","",IF(INDEX(Tarifs!$F$4:$F$30,MATCH(C142,LISTE_SUPPORTS,0))="","",INDEX(Tarifs!$F$4:$F$30,MATCH(C142,LISTE_SUPPORTS,0))))</f>
        <v/>
      </c>
      <c r="H142" s="48" t="str">
        <f aca="false">IF(L142="","",INDEX(Calculs!$D$4:$D$15,MATCH(L142,Calculs!$A$4:$A$15,0)))</f>
        <v/>
      </c>
      <c r="I142" s="47" t="str">
        <f aca="false">IF(OR(G142="",H142=""),"",ROUND(G142*(1-H142),2))</f>
        <v/>
      </c>
      <c r="J142" s="47" t="str">
        <f aca="false">IF(OR(I142="",D142=""),"",ROUND(D142*I142*(1-Offre!$B$9),2))</f>
        <v/>
      </c>
      <c r="K142" s="41" t="str">
        <f aca="false">IF(AND(B142="",C142="",D142=""),"",IF(B142="","Choisissez l'adhérent",IF(E142="","Adhérent inconnu",IF(C142="","Choisissez le support",IF(OR(D142="",D142&lt;=0),"Indiquez la quantité",IF(G142="","Prix à compléter par LineaPix","OK"))))))</f>
        <v/>
      </c>
      <c r="L142" s="41" t="str">
        <f aca="false">IF(C142="","",INDEX(Tarifs!$C$4:$C$30,MATCH(C142,LISTE_SUPPORTS,0)))</f>
        <v/>
      </c>
      <c r="M142" s="48" t="str">
        <f aca="false">IF(OR(E142="",L142=""),"",INDEX(Calculs!$B$42:$M$61,MATCH(E142,Calculs!$A$42:$A$61,0),MATCH(L142,Calculs!$B$41:$M$41,0)))</f>
        <v/>
      </c>
      <c r="N142" s="47" t="str">
        <f aca="false">IF(OR(J142="",M142=""),"",ROUND(D142*ROUND(G142*(1-M142),2)*(1-Offre!$B$9),2))</f>
        <v/>
      </c>
      <c r="O142" s="49" t="n">
        <f aca="false">IF(OR(C142="",D142=""),0,D142*INDEX(Tarifs!$G$4:$G$30,MATCH(C142,LISTE_SUPPORTS,0)))</f>
        <v>0</v>
      </c>
    </row>
    <row r="143" customFormat="false" ht="15" hidden="false" customHeight="false" outlineLevel="0" collapsed="false">
      <c r="A143" s="44" t="n">
        <v>138</v>
      </c>
      <c r="B143" s="35"/>
      <c r="C143" s="35"/>
      <c r="D143" s="45"/>
      <c r="E143" s="46" t="str">
        <f aca="false">IF(B143="","",IFERROR(INDEX('Club et adhérents'!$A$17:$A$36,MATCH(B143,LISTE_ADH,0)),""))</f>
        <v/>
      </c>
      <c r="F143" s="41" t="str">
        <f aca="false">IF(C143="","",INDEX(Tarifs!$E$4:$E$30,MATCH(C143,LISTE_SUPPORTS,0)))</f>
        <v/>
      </c>
      <c r="G143" s="47" t="str">
        <f aca="false">IF(C143="","",IF(INDEX(Tarifs!$F$4:$F$30,MATCH(C143,LISTE_SUPPORTS,0))="","",INDEX(Tarifs!$F$4:$F$30,MATCH(C143,LISTE_SUPPORTS,0))))</f>
        <v/>
      </c>
      <c r="H143" s="48" t="str">
        <f aca="false">IF(L143="","",INDEX(Calculs!$D$4:$D$15,MATCH(L143,Calculs!$A$4:$A$15,0)))</f>
        <v/>
      </c>
      <c r="I143" s="47" t="str">
        <f aca="false">IF(OR(G143="",H143=""),"",ROUND(G143*(1-H143),2))</f>
        <v/>
      </c>
      <c r="J143" s="47" t="str">
        <f aca="false">IF(OR(I143="",D143=""),"",ROUND(D143*I143*(1-Offre!$B$9),2))</f>
        <v/>
      </c>
      <c r="K143" s="41" t="str">
        <f aca="false">IF(AND(B143="",C143="",D143=""),"",IF(B143="","Choisissez l'adhérent",IF(E143="","Adhérent inconnu",IF(C143="","Choisissez le support",IF(OR(D143="",D143&lt;=0),"Indiquez la quantité",IF(G143="","Prix à compléter par LineaPix","OK"))))))</f>
        <v/>
      </c>
      <c r="L143" s="41" t="str">
        <f aca="false">IF(C143="","",INDEX(Tarifs!$C$4:$C$30,MATCH(C143,LISTE_SUPPORTS,0)))</f>
        <v/>
      </c>
      <c r="M143" s="48" t="str">
        <f aca="false">IF(OR(E143="",L143=""),"",INDEX(Calculs!$B$42:$M$61,MATCH(E143,Calculs!$A$42:$A$61,0),MATCH(L143,Calculs!$B$41:$M$41,0)))</f>
        <v/>
      </c>
      <c r="N143" s="47" t="str">
        <f aca="false">IF(OR(J143="",M143=""),"",ROUND(D143*ROUND(G143*(1-M143),2)*(1-Offre!$B$9),2))</f>
        <v/>
      </c>
      <c r="O143" s="49" t="n">
        <f aca="false">IF(OR(C143="",D143=""),0,D143*INDEX(Tarifs!$G$4:$G$30,MATCH(C143,LISTE_SUPPORTS,0)))</f>
        <v>0</v>
      </c>
    </row>
    <row r="144" customFormat="false" ht="15" hidden="false" customHeight="false" outlineLevel="0" collapsed="false">
      <c r="A144" s="44" t="n">
        <v>139</v>
      </c>
      <c r="B144" s="35"/>
      <c r="C144" s="35"/>
      <c r="D144" s="45"/>
      <c r="E144" s="46" t="str">
        <f aca="false">IF(B144="","",IFERROR(INDEX('Club et adhérents'!$A$17:$A$36,MATCH(B144,LISTE_ADH,0)),""))</f>
        <v/>
      </c>
      <c r="F144" s="41" t="str">
        <f aca="false">IF(C144="","",INDEX(Tarifs!$E$4:$E$30,MATCH(C144,LISTE_SUPPORTS,0)))</f>
        <v/>
      </c>
      <c r="G144" s="47" t="str">
        <f aca="false">IF(C144="","",IF(INDEX(Tarifs!$F$4:$F$30,MATCH(C144,LISTE_SUPPORTS,0))="","",INDEX(Tarifs!$F$4:$F$30,MATCH(C144,LISTE_SUPPORTS,0))))</f>
        <v/>
      </c>
      <c r="H144" s="48" t="str">
        <f aca="false">IF(L144="","",INDEX(Calculs!$D$4:$D$15,MATCH(L144,Calculs!$A$4:$A$15,0)))</f>
        <v/>
      </c>
      <c r="I144" s="47" t="str">
        <f aca="false">IF(OR(G144="",H144=""),"",ROUND(G144*(1-H144),2))</f>
        <v/>
      </c>
      <c r="J144" s="47" t="str">
        <f aca="false">IF(OR(I144="",D144=""),"",ROUND(D144*I144*(1-Offre!$B$9),2))</f>
        <v/>
      </c>
      <c r="K144" s="41" t="str">
        <f aca="false">IF(AND(B144="",C144="",D144=""),"",IF(B144="","Choisissez l'adhérent",IF(E144="","Adhérent inconnu",IF(C144="","Choisissez le support",IF(OR(D144="",D144&lt;=0),"Indiquez la quantité",IF(G144="","Prix à compléter par LineaPix","OK"))))))</f>
        <v/>
      </c>
      <c r="L144" s="41" t="str">
        <f aca="false">IF(C144="","",INDEX(Tarifs!$C$4:$C$30,MATCH(C144,LISTE_SUPPORTS,0)))</f>
        <v/>
      </c>
      <c r="M144" s="48" t="str">
        <f aca="false">IF(OR(E144="",L144=""),"",INDEX(Calculs!$B$42:$M$61,MATCH(E144,Calculs!$A$42:$A$61,0),MATCH(L144,Calculs!$B$41:$M$41,0)))</f>
        <v/>
      </c>
      <c r="N144" s="47" t="str">
        <f aca="false">IF(OR(J144="",M144=""),"",ROUND(D144*ROUND(G144*(1-M144),2)*(1-Offre!$B$9),2))</f>
        <v/>
      </c>
      <c r="O144" s="49" t="n">
        <f aca="false">IF(OR(C144="",D144=""),0,D144*INDEX(Tarifs!$G$4:$G$30,MATCH(C144,LISTE_SUPPORTS,0)))</f>
        <v>0</v>
      </c>
    </row>
    <row r="145" customFormat="false" ht="15" hidden="false" customHeight="false" outlineLevel="0" collapsed="false">
      <c r="A145" s="44" t="n">
        <v>140</v>
      </c>
      <c r="B145" s="35"/>
      <c r="C145" s="35"/>
      <c r="D145" s="45"/>
      <c r="E145" s="46" t="str">
        <f aca="false">IF(B145="","",IFERROR(INDEX('Club et adhérents'!$A$17:$A$36,MATCH(B145,LISTE_ADH,0)),""))</f>
        <v/>
      </c>
      <c r="F145" s="41" t="str">
        <f aca="false">IF(C145="","",INDEX(Tarifs!$E$4:$E$30,MATCH(C145,LISTE_SUPPORTS,0)))</f>
        <v/>
      </c>
      <c r="G145" s="47" t="str">
        <f aca="false">IF(C145="","",IF(INDEX(Tarifs!$F$4:$F$30,MATCH(C145,LISTE_SUPPORTS,0))="","",INDEX(Tarifs!$F$4:$F$30,MATCH(C145,LISTE_SUPPORTS,0))))</f>
        <v/>
      </c>
      <c r="H145" s="48" t="str">
        <f aca="false">IF(L145="","",INDEX(Calculs!$D$4:$D$15,MATCH(L145,Calculs!$A$4:$A$15,0)))</f>
        <v/>
      </c>
      <c r="I145" s="47" t="str">
        <f aca="false">IF(OR(G145="",H145=""),"",ROUND(G145*(1-H145),2))</f>
        <v/>
      </c>
      <c r="J145" s="47" t="str">
        <f aca="false">IF(OR(I145="",D145=""),"",ROUND(D145*I145*(1-Offre!$B$9),2))</f>
        <v/>
      </c>
      <c r="K145" s="41" t="str">
        <f aca="false">IF(AND(B145="",C145="",D145=""),"",IF(B145="","Choisissez l'adhérent",IF(E145="","Adhérent inconnu",IF(C145="","Choisissez le support",IF(OR(D145="",D145&lt;=0),"Indiquez la quantité",IF(G145="","Prix à compléter par LineaPix","OK"))))))</f>
        <v/>
      </c>
      <c r="L145" s="41" t="str">
        <f aca="false">IF(C145="","",INDEX(Tarifs!$C$4:$C$30,MATCH(C145,LISTE_SUPPORTS,0)))</f>
        <v/>
      </c>
      <c r="M145" s="48" t="str">
        <f aca="false">IF(OR(E145="",L145=""),"",INDEX(Calculs!$B$42:$M$61,MATCH(E145,Calculs!$A$42:$A$61,0),MATCH(L145,Calculs!$B$41:$M$41,0)))</f>
        <v/>
      </c>
      <c r="N145" s="47" t="str">
        <f aca="false">IF(OR(J145="",M145=""),"",ROUND(D145*ROUND(G145*(1-M145),2)*(1-Offre!$B$9),2))</f>
        <v/>
      </c>
      <c r="O145" s="49" t="n">
        <f aca="false">IF(OR(C145="",D145=""),0,D145*INDEX(Tarifs!$G$4:$G$30,MATCH(C145,LISTE_SUPPORTS,0)))</f>
        <v>0</v>
      </c>
    </row>
    <row r="146" customFormat="false" ht="15" hidden="false" customHeight="false" outlineLevel="0" collapsed="false">
      <c r="A146" s="44" t="n">
        <v>141</v>
      </c>
      <c r="B146" s="35"/>
      <c r="C146" s="35"/>
      <c r="D146" s="45"/>
      <c r="E146" s="46" t="str">
        <f aca="false">IF(B146="","",IFERROR(INDEX('Club et adhérents'!$A$17:$A$36,MATCH(B146,LISTE_ADH,0)),""))</f>
        <v/>
      </c>
      <c r="F146" s="41" t="str">
        <f aca="false">IF(C146="","",INDEX(Tarifs!$E$4:$E$30,MATCH(C146,LISTE_SUPPORTS,0)))</f>
        <v/>
      </c>
      <c r="G146" s="47" t="str">
        <f aca="false">IF(C146="","",IF(INDEX(Tarifs!$F$4:$F$30,MATCH(C146,LISTE_SUPPORTS,0))="","",INDEX(Tarifs!$F$4:$F$30,MATCH(C146,LISTE_SUPPORTS,0))))</f>
        <v/>
      </c>
      <c r="H146" s="48" t="str">
        <f aca="false">IF(L146="","",INDEX(Calculs!$D$4:$D$15,MATCH(L146,Calculs!$A$4:$A$15,0)))</f>
        <v/>
      </c>
      <c r="I146" s="47" t="str">
        <f aca="false">IF(OR(G146="",H146=""),"",ROUND(G146*(1-H146),2))</f>
        <v/>
      </c>
      <c r="J146" s="47" t="str">
        <f aca="false">IF(OR(I146="",D146=""),"",ROUND(D146*I146*(1-Offre!$B$9),2))</f>
        <v/>
      </c>
      <c r="K146" s="41" t="str">
        <f aca="false">IF(AND(B146="",C146="",D146=""),"",IF(B146="","Choisissez l'adhérent",IF(E146="","Adhérent inconnu",IF(C146="","Choisissez le support",IF(OR(D146="",D146&lt;=0),"Indiquez la quantité",IF(G146="","Prix à compléter par LineaPix","OK"))))))</f>
        <v/>
      </c>
      <c r="L146" s="41" t="str">
        <f aca="false">IF(C146="","",INDEX(Tarifs!$C$4:$C$30,MATCH(C146,LISTE_SUPPORTS,0)))</f>
        <v/>
      </c>
      <c r="M146" s="48" t="str">
        <f aca="false">IF(OR(E146="",L146=""),"",INDEX(Calculs!$B$42:$M$61,MATCH(E146,Calculs!$A$42:$A$61,0),MATCH(L146,Calculs!$B$41:$M$41,0)))</f>
        <v/>
      </c>
      <c r="N146" s="47" t="str">
        <f aca="false">IF(OR(J146="",M146=""),"",ROUND(D146*ROUND(G146*(1-M146),2)*(1-Offre!$B$9),2))</f>
        <v/>
      </c>
      <c r="O146" s="49" t="n">
        <f aca="false">IF(OR(C146="",D146=""),0,D146*INDEX(Tarifs!$G$4:$G$30,MATCH(C146,LISTE_SUPPORTS,0)))</f>
        <v>0</v>
      </c>
    </row>
    <row r="147" customFormat="false" ht="15" hidden="false" customHeight="false" outlineLevel="0" collapsed="false">
      <c r="A147" s="44" t="n">
        <v>142</v>
      </c>
      <c r="B147" s="35"/>
      <c r="C147" s="35"/>
      <c r="D147" s="45"/>
      <c r="E147" s="46" t="str">
        <f aca="false">IF(B147="","",IFERROR(INDEX('Club et adhérents'!$A$17:$A$36,MATCH(B147,LISTE_ADH,0)),""))</f>
        <v/>
      </c>
      <c r="F147" s="41" t="str">
        <f aca="false">IF(C147="","",INDEX(Tarifs!$E$4:$E$30,MATCH(C147,LISTE_SUPPORTS,0)))</f>
        <v/>
      </c>
      <c r="G147" s="47" t="str">
        <f aca="false">IF(C147="","",IF(INDEX(Tarifs!$F$4:$F$30,MATCH(C147,LISTE_SUPPORTS,0))="","",INDEX(Tarifs!$F$4:$F$30,MATCH(C147,LISTE_SUPPORTS,0))))</f>
        <v/>
      </c>
      <c r="H147" s="48" t="str">
        <f aca="false">IF(L147="","",INDEX(Calculs!$D$4:$D$15,MATCH(L147,Calculs!$A$4:$A$15,0)))</f>
        <v/>
      </c>
      <c r="I147" s="47" t="str">
        <f aca="false">IF(OR(G147="",H147=""),"",ROUND(G147*(1-H147),2))</f>
        <v/>
      </c>
      <c r="J147" s="47" t="str">
        <f aca="false">IF(OR(I147="",D147=""),"",ROUND(D147*I147*(1-Offre!$B$9),2))</f>
        <v/>
      </c>
      <c r="K147" s="41" t="str">
        <f aca="false">IF(AND(B147="",C147="",D147=""),"",IF(B147="","Choisissez l'adhérent",IF(E147="","Adhérent inconnu",IF(C147="","Choisissez le support",IF(OR(D147="",D147&lt;=0),"Indiquez la quantité",IF(G147="","Prix à compléter par LineaPix","OK"))))))</f>
        <v/>
      </c>
      <c r="L147" s="41" t="str">
        <f aca="false">IF(C147="","",INDEX(Tarifs!$C$4:$C$30,MATCH(C147,LISTE_SUPPORTS,0)))</f>
        <v/>
      </c>
      <c r="M147" s="48" t="str">
        <f aca="false">IF(OR(E147="",L147=""),"",INDEX(Calculs!$B$42:$M$61,MATCH(E147,Calculs!$A$42:$A$61,0),MATCH(L147,Calculs!$B$41:$M$41,0)))</f>
        <v/>
      </c>
      <c r="N147" s="47" t="str">
        <f aca="false">IF(OR(J147="",M147=""),"",ROUND(D147*ROUND(G147*(1-M147),2)*(1-Offre!$B$9),2))</f>
        <v/>
      </c>
      <c r="O147" s="49" t="n">
        <f aca="false">IF(OR(C147="",D147=""),0,D147*INDEX(Tarifs!$G$4:$G$30,MATCH(C147,LISTE_SUPPORTS,0)))</f>
        <v>0</v>
      </c>
    </row>
    <row r="148" customFormat="false" ht="15" hidden="false" customHeight="false" outlineLevel="0" collapsed="false">
      <c r="A148" s="44" t="n">
        <v>143</v>
      </c>
      <c r="B148" s="35"/>
      <c r="C148" s="35"/>
      <c r="D148" s="45"/>
      <c r="E148" s="46" t="str">
        <f aca="false">IF(B148="","",IFERROR(INDEX('Club et adhérents'!$A$17:$A$36,MATCH(B148,LISTE_ADH,0)),""))</f>
        <v/>
      </c>
      <c r="F148" s="41" t="str">
        <f aca="false">IF(C148="","",INDEX(Tarifs!$E$4:$E$30,MATCH(C148,LISTE_SUPPORTS,0)))</f>
        <v/>
      </c>
      <c r="G148" s="47" t="str">
        <f aca="false">IF(C148="","",IF(INDEX(Tarifs!$F$4:$F$30,MATCH(C148,LISTE_SUPPORTS,0))="","",INDEX(Tarifs!$F$4:$F$30,MATCH(C148,LISTE_SUPPORTS,0))))</f>
        <v/>
      </c>
      <c r="H148" s="48" t="str">
        <f aca="false">IF(L148="","",INDEX(Calculs!$D$4:$D$15,MATCH(L148,Calculs!$A$4:$A$15,0)))</f>
        <v/>
      </c>
      <c r="I148" s="47" t="str">
        <f aca="false">IF(OR(G148="",H148=""),"",ROUND(G148*(1-H148),2))</f>
        <v/>
      </c>
      <c r="J148" s="47" t="str">
        <f aca="false">IF(OR(I148="",D148=""),"",ROUND(D148*I148*(1-Offre!$B$9),2))</f>
        <v/>
      </c>
      <c r="K148" s="41" t="str">
        <f aca="false">IF(AND(B148="",C148="",D148=""),"",IF(B148="","Choisissez l'adhérent",IF(E148="","Adhérent inconnu",IF(C148="","Choisissez le support",IF(OR(D148="",D148&lt;=0),"Indiquez la quantité",IF(G148="","Prix à compléter par LineaPix","OK"))))))</f>
        <v/>
      </c>
      <c r="L148" s="41" t="str">
        <f aca="false">IF(C148="","",INDEX(Tarifs!$C$4:$C$30,MATCH(C148,LISTE_SUPPORTS,0)))</f>
        <v/>
      </c>
      <c r="M148" s="48" t="str">
        <f aca="false">IF(OR(E148="",L148=""),"",INDEX(Calculs!$B$42:$M$61,MATCH(E148,Calculs!$A$42:$A$61,0),MATCH(L148,Calculs!$B$41:$M$41,0)))</f>
        <v/>
      </c>
      <c r="N148" s="47" t="str">
        <f aca="false">IF(OR(J148="",M148=""),"",ROUND(D148*ROUND(G148*(1-M148),2)*(1-Offre!$B$9),2))</f>
        <v/>
      </c>
      <c r="O148" s="49" t="n">
        <f aca="false">IF(OR(C148="",D148=""),0,D148*INDEX(Tarifs!$G$4:$G$30,MATCH(C148,LISTE_SUPPORTS,0)))</f>
        <v>0</v>
      </c>
    </row>
    <row r="149" customFormat="false" ht="15" hidden="false" customHeight="false" outlineLevel="0" collapsed="false">
      <c r="A149" s="44" t="n">
        <v>144</v>
      </c>
      <c r="B149" s="35"/>
      <c r="C149" s="35"/>
      <c r="D149" s="45"/>
      <c r="E149" s="46" t="str">
        <f aca="false">IF(B149="","",IFERROR(INDEX('Club et adhérents'!$A$17:$A$36,MATCH(B149,LISTE_ADH,0)),""))</f>
        <v/>
      </c>
      <c r="F149" s="41" t="str">
        <f aca="false">IF(C149="","",INDEX(Tarifs!$E$4:$E$30,MATCH(C149,LISTE_SUPPORTS,0)))</f>
        <v/>
      </c>
      <c r="G149" s="47" t="str">
        <f aca="false">IF(C149="","",IF(INDEX(Tarifs!$F$4:$F$30,MATCH(C149,LISTE_SUPPORTS,0))="","",INDEX(Tarifs!$F$4:$F$30,MATCH(C149,LISTE_SUPPORTS,0))))</f>
        <v/>
      </c>
      <c r="H149" s="48" t="str">
        <f aca="false">IF(L149="","",INDEX(Calculs!$D$4:$D$15,MATCH(L149,Calculs!$A$4:$A$15,0)))</f>
        <v/>
      </c>
      <c r="I149" s="47" t="str">
        <f aca="false">IF(OR(G149="",H149=""),"",ROUND(G149*(1-H149),2))</f>
        <v/>
      </c>
      <c r="J149" s="47" t="str">
        <f aca="false">IF(OR(I149="",D149=""),"",ROUND(D149*I149*(1-Offre!$B$9),2))</f>
        <v/>
      </c>
      <c r="K149" s="41" t="str">
        <f aca="false">IF(AND(B149="",C149="",D149=""),"",IF(B149="","Choisissez l'adhérent",IF(E149="","Adhérent inconnu",IF(C149="","Choisissez le support",IF(OR(D149="",D149&lt;=0),"Indiquez la quantité",IF(G149="","Prix à compléter par LineaPix","OK"))))))</f>
        <v/>
      </c>
      <c r="L149" s="41" t="str">
        <f aca="false">IF(C149="","",INDEX(Tarifs!$C$4:$C$30,MATCH(C149,LISTE_SUPPORTS,0)))</f>
        <v/>
      </c>
      <c r="M149" s="48" t="str">
        <f aca="false">IF(OR(E149="",L149=""),"",INDEX(Calculs!$B$42:$M$61,MATCH(E149,Calculs!$A$42:$A$61,0),MATCH(L149,Calculs!$B$41:$M$41,0)))</f>
        <v/>
      </c>
      <c r="N149" s="47" t="str">
        <f aca="false">IF(OR(J149="",M149=""),"",ROUND(D149*ROUND(G149*(1-M149),2)*(1-Offre!$B$9),2))</f>
        <v/>
      </c>
      <c r="O149" s="49" t="n">
        <f aca="false">IF(OR(C149="",D149=""),0,D149*INDEX(Tarifs!$G$4:$G$30,MATCH(C149,LISTE_SUPPORTS,0)))</f>
        <v>0</v>
      </c>
    </row>
    <row r="150" customFormat="false" ht="15" hidden="false" customHeight="false" outlineLevel="0" collapsed="false">
      <c r="A150" s="44" t="n">
        <v>145</v>
      </c>
      <c r="B150" s="35"/>
      <c r="C150" s="35"/>
      <c r="D150" s="45"/>
      <c r="E150" s="46" t="str">
        <f aca="false">IF(B150="","",IFERROR(INDEX('Club et adhérents'!$A$17:$A$36,MATCH(B150,LISTE_ADH,0)),""))</f>
        <v/>
      </c>
      <c r="F150" s="41" t="str">
        <f aca="false">IF(C150="","",INDEX(Tarifs!$E$4:$E$30,MATCH(C150,LISTE_SUPPORTS,0)))</f>
        <v/>
      </c>
      <c r="G150" s="47" t="str">
        <f aca="false">IF(C150="","",IF(INDEX(Tarifs!$F$4:$F$30,MATCH(C150,LISTE_SUPPORTS,0))="","",INDEX(Tarifs!$F$4:$F$30,MATCH(C150,LISTE_SUPPORTS,0))))</f>
        <v/>
      </c>
      <c r="H150" s="48" t="str">
        <f aca="false">IF(L150="","",INDEX(Calculs!$D$4:$D$15,MATCH(L150,Calculs!$A$4:$A$15,0)))</f>
        <v/>
      </c>
      <c r="I150" s="47" t="str">
        <f aca="false">IF(OR(G150="",H150=""),"",ROUND(G150*(1-H150),2))</f>
        <v/>
      </c>
      <c r="J150" s="47" t="str">
        <f aca="false">IF(OR(I150="",D150=""),"",ROUND(D150*I150*(1-Offre!$B$9),2))</f>
        <v/>
      </c>
      <c r="K150" s="41" t="str">
        <f aca="false">IF(AND(B150="",C150="",D150=""),"",IF(B150="","Choisissez l'adhérent",IF(E150="","Adhérent inconnu",IF(C150="","Choisissez le support",IF(OR(D150="",D150&lt;=0),"Indiquez la quantité",IF(G150="","Prix à compléter par LineaPix","OK"))))))</f>
        <v/>
      </c>
      <c r="L150" s="41" t="str">
        <f aca="false">IF(C150="","",INDEX(Tarifs!$C$4:$C$30,MATCH(C150,LISTE_SUPPORTS,0)))</f>
        <v/>
      </c>
      <c r="M150" s="48" t="str">
        <f aca="false">IF(OR(E150="",L150=""),"",INDEX(Calculs!$B$42:$M$61,MATCH(E150,Calculs!$A$42:$A$61,0),MATCH(L150,Calculs!$B$41:$M$41,0)))</f>
        <v/>
      </c>
      <c r="N150" s="47" t="str">
        <f aca="false">IF(OR(J150="",M150=""),"",ROUND(D150*ROUND(G150*(1-M150),2)*(1-Offre!$B$9),2))</f>
        <v/>
      </c>
      <c r="O150" s="49" t="n">
        <f aca="false">IF(OR(C150="",D150=""),0,D150*INDEX(Tarifs!$G$4:$G$30,MATCH(C150,LISTE_SUPPORTS,0)))</f>
        <v>0</v>
      </c>
    </row>
    <row r="151" customFormat="false" ht="15" hidden="false" customHeight="false" outlineLevel="0" collapsed="false">
      <c r="A151" s="44" t="n">
        <v>146</v>
      </c>
      <c r="B151" s="35"/>
      <c r="C151" s="35"/>
      <c r="D151" s="45"/>
      <c r="E151" s="46" t="str">
        <f aca="false">IF(B151="","",IFERROR(INDEX('Club et adhérents'!$A$17:$A$36,MATCH(B151,LISTE_ADH,0)),""))</f>
        <v/>
      </c>
      <c r="F151" s="41" t="str">
        <f aca="false">IF(C151="","",INDEX(Tarifs!$E$4:$E$30,MATCH(C151,LISTE_SUPPORTS,0)))</f>
        <v/>
      </c>
      <c r="G151" s="47" t="str">
        <f aca="false">IF(C151="","",IF(INDEX(Tarifs!$F$4:$F$30,MATCH(C151,LISTE_SUPPORTS,0))="","",INDEX(Tarifs!$F$4:$F$30,MATCH(C151,LISTE_SUPPORTS,0))))</f>
        <v/>
      </c>
      <c r="H151" s="48" t="str">
        <f aca="false">IF(L151="","",INDEX(Calculs!$D$4:$D$15,MATCH(L151,Calculs!$A$4:$A$15,0)))</f>
        <v/>
      </c>
      <c r="I151" s="47" t="str">
        <f aca="false">IF(OR(G151="",H151=""),"",ROUND(G151*(1-H151),2))</f>
        <v/>
      </c>
      <c r="J151" s="47" t="str">
        <f aca="false">IF(OR(I151="",D151=""),"",ROUND(D151*I151*(1-Offre!$B$9),2))</f>
        <v/>
      </c>
      <c r="K151" s="41" t="str">
        <f aca="false">IF(AND(B151="",C151="",D151=""),"",IF(B151="","Choisissez l'adhérent",IF(E151="","Adhérent inconnu",IF(C151="","Choisissez le support",IF(OR(D151="",D151&lt;=0),"Indiquez la quantité",IF(G151="","Prix à compléter par LineaPix","OK"))))))</f>
        <v/>
      </c>
      <c r="L151" s="41" t="str">
        <f aca="false">IF(C151="","",INDEX(Tarifs!$C$4:$C$30,MATCH(C151,LISTE_SUPPORTS,0)))</f>
        <v/>
      </c>
      <c r="M151" s="48" t="str">
        <f aca="false">IF(OR(E151="",L151=""),"",INDEX(Calculs!$B$42:$M$61,MATCH(E151,Calculs!$A$42:$A$61,0),MATCH(L151,Calculs!$B$41:$M$41,0)))</f>
        <v/>
      </c>
      <c r="N151" s="47" t="str">
        <f aca="false">IF(OR(J151="",M151=""),"",ROUND(D151*ROUND(G151*(1-M151),2)*(1-Offre!$B$9),2))</f>
        <v/>
      </c>
      <c r="O151" s="49" t="n">
        <f aca="false">IF(OR(C151="",D151=""),0,D151*INDEX(Tarifs!$G$4:$G$30,MATCH(C151,LISTE_SUPPORTS,0)))</f>
        <v>0</v>
      </c>
    </row>
    <row r="152" customFormat="false" ht="15" hidden="false" customHeight="false" outlineLevel="0" collapsed="false">
      <c r="A152" s="44" t="n">
        <v>147</v>
      </c>
      <c r="B152" s="35"/>
      <c r="C152" s="35"/>
      <c r="D152" s="45"/>
      <c r="E152" s="46" t="str">
        <f aca="false">IF(B152="","",IFERROR(INDEX('Club et adhérents'!$A$17:$A$36,MATCH(B152,LISTE_ADH,0)),""))</f>
        <v/>
      </c>
      <c r="F152" s="41" t="str">
        <f aca="false">IF(C152="","",INDEX(Tarifs!$E$4:$E$30,MATCH(C152,LISTE_SUPPORTS,0)))</f>
        <v/>
      </c>
      <c r="G152" s="47" t="str">
        <f aca="false">IF(C152="","",IF(INDEX(Tarifs!$F$4:$F$30,MATCH(C152,LISTE_SUPPORTS,0))="","",INDEX(Tarifs!$F$4:$F$30,MATCH(C152,LISTE_SUPPORTS,0))))</f>
        <v/>
      </c>
      <c r="H152" s="48" t="str">
        <f aca="false">IF(L152="","",INDEX(Calculs!$D$4:$D$15,MATCH(L152,Calculs!$A$4:$A$15,0)))</f>
        <v/>
      </c>
      <c r="I152" s="47" t="str">
        <f aca="false">IF(OR(G152="",H152=""),"",ROUND(G152*(1-H152),2))</f>
        <v/>
      </c>
      <c r="J152" s="47" t="str">
        <f aca="false">IF(OR(I152="",D152=""),"",ROUND(D152*I152*(1-Offre!$B$9),2))</f>
        <v/>
      </c>
      <c r="K152" s="41" t="str">
        <f aca="false">IF(AND(B152="",C152="",D152=""),"",IF(B152="","Choisissez l'adhérent",IF(E152="","Adhérent inconnu",IF(C152="","Choisissez le support",IF(OR(D152="",D152&lt;=0),"Indiquez la quantité",IF(G152="","Prix à compléter par LineaPix","OK"))))))</f>
        <v/>
      </c>
      <c r="L152" s="41" t="str">
        <f aca="false">IF(C152="","",INDEX(Tarifs!$C$4:$C$30,MATCH(C152,LISTE_SUPPORTS,0)))</f>
        <v/>
      </c>
      <c r="M152" s="48" t="str">
        <f aca="false">IF(OR(E152="",L152=""),"",INDEX(Calculs!$B$42:$M$61,MATCH(E152,Calculs!$A$42:$A$61,0),MATCH(L152,Calculs!$B$41:$M$41,0)))</f>
        <v/>
      </c>
      <c r="N152" s="47" t="str">
        <f aca="false">IF(OR(J152="",M152=""),"",ROUND(D152*ROUND(G152*(1-M152),2)*(1-Offre!$B$9),2))</f>
        <v/>
      </c>
      <c r="O152" s="49" t="n">
        <f aca="false">IF(OR(C152="",D152=""),0,D152*INDEX(Tarifs!$G$4:$G$30,MATCH(C152,LISTE_SUPPORTS,0)))</f>
        <v>0</v>
      </c>
    </row>
    <row r="153" customFormat="false" ht="15" hidden="false" customHeight="false" outlineLevel="0" collapsed="false">
      <c r="A153" s="44" t="n">
        <v>148</v>
      </c>
      <c r="B153" s="35"/>
      <c r="C153" s="35"/>
      <c r="D153" s="45"/>
      <c r="E153" s="46" t="str">
        <f aca="false">IF(B153="","",IFERROR(INDEX('Club et adhérents'!$A$17:$A$36,MATCH(B153,LISTE_ADH,0)),""))</f>
        <v/>
      </c>
      <c r="F153" s="41" t="str">
        <f aca="false">IF(C153="","",INDEX(Tarifs!$E$4:$E$30,MATCH(C153,LISTE_SUPPORTS,0)))</f>
        <v/>
      </c>
      <c r="G153" s="47" t="str">
        <f aca="false">IF(C153="","",IF(INDEX(Tarifs!$F$4:$F$30,MATCH(C153,LISTE_SUPPORTS,0))="","",INDEX(Tarifs!$F$4:$F$30,MATCH(C153,LISTE_SUPPORTS,0))))</f>
        <v/>
      </c>
      <c r="H153" s="48" t="str">
        <f aca="false">IF(L153="","",INDEX(Calculs!$D$4:$D$15,MATCH(L153,Calculs!$A$4:$A$15,0)))</f>
        <v/>
      </c>
      <c r="I153" s="47" t="str">
        <f aca="false">IF(OR(G153="",H153=""),"",ROUND(G153*(1-H153),2))</f>
        <v/>
      </c>
      <c r="J153" s="47" t="str">
        <f aca="false">IF(OR(I153="",D153=""),"",ROUND(D153*I153*(1-Offre!$B$9),2))</f>
        <v/>
      </c>
      <c r="K153" s="41" t="str">
        <f aca="false">IF(AND(B153="",C153="",D153=""),"",IF(B153="","Choisissez l'adhérent",IF(E153="","Adhérent inconnu",IF(C153="","Choisissez le support",IF(OR(D153="",D153&lt;=0),"Indiquez la quantité",IF(G153="","Prix à compléter par LineaPix","OK"))))))</f>
        <v/>
      </c>
      <c r="L153" s="41" t="str">
        <f aca="false">IF(C153="","",INDEX(Tarifs!$C$4:$C$30,MATCH(C153,LISTE_SUPPORTS,0)))</f>
        <v/>
      </c>
      <c r="M153" s="48" t="str">
        <f aca="false">IF(OR(E153="",L153=""),"",INDEX(Calculs!$B$42:$M$61,MATCH(E153,Calculs!$A$42:$A$61,0),MATCH(L153,Calculs!$B$41:$M$41,0)))</f>
        <v/>
      </c>
      <c r="N153" s="47" t="str">
        <f aca="false">IF(OR(J153="",M153=""),"",ROUND(D153*ROUND(G153*(1-M153),2)*(1-Offre!$B$9),2))</f>
        <v/>
      </c>
      <c r="O153" s="49" t="n">
        <f aca="false">IF(OR(C153="",D153=""),0,D153*INDEX(Tarifs!$G$4:$G$30,MATCH(C153,LISTE_SUPPORTS,0)))</f>
        <v>0</v>
      </c>
    </row>
    <row r="154" customFormat="false" ht="15" hidden="false" customHeight="false" outlineLevel="0" collapsed="false">
      <c r="A154" s="44" t="n">
        <v>149</v>
      </c>
      <c r="B154" s="35"/>
      <c r="C154" s="35"/>
      <c r="D154" s="45"/>
      <c r="E154" s="46" t="str">
        <f aca="false">IF(B154="","",IFERROR(INDEX('Club et adhérents'!$A$17:$A$36,MATCH(B154,LISTE_ADH,0)),""))</f>
        <v/>
      </c>
      <c r="F154" s="41" t="str">
        <f aca="false">IF(C154="","",INDEX(Tarifs!$E$4:$E$30,MATCH(C154,LISTE_SUPPORTS,0)))</f>
        <v/>
      </c>
      <c r="G154" s="47" t="str">
        <f aca="false">IF(C154="","",IF(INDEX(Tarifs!$F$4:$F$30,MATCH(C154,LISTE_SUPPORTS,0))="","",INDEX(Tarifs!$F$4:$F$30,MATCH(C154,LISTE_SUPPORTS,0))))</f>
        <v/>
      </c>
      <c r="H154" s="48" t="str">
        <f aca="false">IF(L154="","",INDEX(Calculs!$D$4:$D$15,MATCH(L154,Calculs!$A$4:$A$15,0)))</f>
        <v/>
      </c>
      <c r="I154" s="47" t="str">
        <f aca="false">IF(OR(G154="",H154=""),"",ROUND(G154*(1-H154),2))</f>
        <v/>
      </c>
      <c r="J154" s="47" t="str">
        <f aca="false">IF(OR(I154="",D154=""),"",ROUND(D154*I154*(1-Offre!$B$9),2))</f>
        <v/>
      </c>
      <c r="K154" s="41" t="str">
        <f aca="false">IF(AND(B154="",C154="",D154=""),"",IF(B154="","Choisissez l'adhérent",IF(E154="","Adhérent inconnu",IF(C154="","Choisissez le support",IF(OR(D154="",D154&lt;=0),"Indiquez la quantité",IF(G154="","Prix à compléter par LineaPix","OK"))))))</f>
        <v/>
      </c>
      <c r="L154" s="41" t="str">
        <f aca="false">IF(C154="","",INDEX(Tarifs!$C$4:$C$30,MATCH(C154,LISTE_SUPPORTS,0)))</f>
        <v/>
      </c>
      <c r="M154" s="48" t="str">
        <f aca="false">IF(OR(E154="",L154=""),"",INDEX(Calculs!$B$42:$M$61,MATCH(E154,Calculs!$A$42:$A$61,0),MATCH(L154,Calculs!$B$41:$M$41,0)))</f>
        <v/>
      </c>
      <c r="N154" s="47" t="str">
        <f aca="false">IF(OR(J154="",M154=""),"",ROUND(D154*ROUND(G154*(1-M154),2)*(1-Offre!$B$9),2))</f>
        <v/>
      </c>
      <c r="O154" s="49" t="n">
        <f aca="false">IF(OR(C154="",D154=""),0,D154*INDEX(Tarifs!$G$4:$G$30,MATCH(C154,LISTE_SUPPORTS,0)))</f>
        <v>0</v>
      </c>
    </row>
    <row r="155" customFormat="false" ht="15" hidden="false" customHeight="false" outlineLevel="0" collapsed="false">
      <c r="A155" s="44" t="n">
        <v>150</v>
      </c>
      <c r="B155" s="35"/>
      <c r="C155" s="35"/>
      <c r="D155" s="45"/>
      <c r="E155" s="46" t="str">
        <f aca="false">IF(B155="","",IFERROR(INDEX('Club et adhérents'!$A$17:$A$36,MATCH(B155,LISTE_ADH,0)),""))</f>
        <v/>
      </c>
      <c r="F155" s="41" t="str">
        <f aca="false">IF(C155="","",INDEX(Tarifs!$E$4:$E$30,MATCH(C155,LISTE_SUPPORTS,0)))</f>
        <v/>
      </c>
      <c r="G155" s="47" t="str">
        <f aca="false">IF(C155="","",IF(INDEX(Tarifs!$F$4:$F$30,MATCH(C155,LISTE_SUPPORTS,0))="","",INDEX(Tarifs!$F$4:$F$30,MATCH(C155,LISTE_SUPPORTS,0))))</f>
        <v/>
      </c>
      <c r="H155" s="48" t="str">
        <f aca="false">IF(L155="","",INDEX(Calculs!$D$4:$D$15,MATCH(L155,Calculs!$A$4:$A$15,0)))</f>
        <v/>
      </c>
      <c r="I155" s="47" t="str">
        <f aca="false">IF(OR(G155="",H155=""),"",ROUND(G155*(1-H155),2))</f>
        <v/>
      </c>
      <c r="J155" s="47" t="str">
        <f aca="false">IF(OR(I155="",D155=""),"",ROUND(D155*I155*(1-Offre!$B$9),2))</f>
        <v/>
      </c>
      <c r="K155" s="41" t="str">
        <f aca="false">IF(AND(B155="",C155="",D155=""),"",IF(B155="","Choisissez l'adhérent",IF(E155="","Adhérent inconnu",IF(C155="","Choisissez le support",IF(OR(D155="",D155&lt;=0),"Indiquez la quantité",IF(G155="","Prix à compléter par LineaPix","OK"))))))</f>
        <v/>
      </c>
      <c r="L155" s="41" t="str">
        <f aca="false">IF(C155="","",INDEX(Tarifs!$C$4:$C$30,MATCH(C155,LISTE_SUPPORTS,0)))</f>
        <v/>
      </c>
      <c r="M155" s="48" t="str">
        <f aca="false">IF(OR(E155="",L155=""),"",INDEX(Calculs!$B$42:$M$61,MATCH(E155,Calculs!$A$42:$A$61,0),MATCH(L155,Calculs!$B$41:$M$41,0)))</f>
        <v/>
      </c>
      <c r="N155" s="47" t="str">
        <f aca="false">IF(OR(J155="",M155=""),"",ROUND(D155*ROUND(G155*(1-M155),2)*(1-Offre!$B$9),2))</f>
        <v/>
      </c>
      <c r="O155" s="49" t="n">
        <f aca="false">IF(OR(C155="",D155=""),0,D155*INDEX(Tarifs!$G$4:$G$30,MATCH(C155,LISTE_SUPPORTS,0)))</f>
        <v>0</v>
      </c>
    </row>
    <row r="156" customFormat="false" ht="15" hidden="false" customHeight="false" outlineLevel="0" collapsed="false">
      <c r="A156" s="44" t="n">
        <v>151</v>
      </c>
      <c r="B156" s="35"/>
      <c r="C156" s="35"/>
      <c r="D156" s="45"/>
      <c r="E156" s="46" t="str">
        <f aca="false">IF(B156="","",IFERROR(INDEX('Club et adhérents'!$A$17:$A$36,MATCH(B156,LISTE_ADH,0)),""))</f>
        <v/>
      </c>
      <c r="F156" s="41" t="str">
        <f aca="false">IF(C156="","",INDEX(Tarifs!$E$4:$E$30,MATCH(C156,LISTE_SUPPORTS,0)))</f>
        <v/>
      </c>
      <c r="G156" s="47" t="str">
        <f aca="false">IF(C156="","",IF(INDEX(Tarifs!$F$4:$F$30,MATCH(C156,LISTE_SUPPORTS,0))="","",INDEX(Tarifs!$F$4:$F$30,MATCH(C156,LISTE_SUPPORTS,0))))</f>
        <v/>
      </c>
      <c r="H156" s="48" t="str">
        <f aca="false">IF(L156="","",INDEX(Calculs!$D$4:$D$15,MATCH(L156,Calculs!$A$4:$A$15,0)))</f>
        <v/>
      </c>
      <c r="I156" s="47" t="str">
        <f aca="false">IF(OR(G156="",H156=""),"",ROUND(G156*(1-H156),2))</f>
        <v/>
      </c>
      <c r="J156" s="47" t="str">
        <f aca="false">IF(OR(I156="",D156=""),"",ROUND(D156*I156*(1-Offre!$B$9),2))</f>
        <v/>
      </c>
      <c r="K156" s="41" t="str">
        <f aca="false">IF(AND(B156="",C156="",D156=""),"",IF(B156="","Choisissez l'adhérent",IF(E156="","Adhérent inconnu",IF(C156="","Choisissez le support",IF(OR(D156="",D156&lt;=0),"Indiquez la quantité",IF(G156="","Prix à compléter par LineaPix","OK"))))))</f>
        <v/>
      </c>
      <c r="L156" s="41" t="str">
        <f aca="false">IF(C156="","",INDEX(Tarifs!$C$4:$C$30,MATCH(C156,LISTE_SUPPORTS,0)))</f>
        <v/>
      </c>
      <c r="M156" s="48" t="str">
        <f aca="false">IF(OR(E156="",L156=""),"",INDEX(Calculs!$B$42:$M$61,MATCH(E156,Calculs!$A$42:$A$61,0),MATCH(L156,Calculs!$B$41:$M$41,0)))</f>
        <v/>
      </c>
      <c r="N156" s="47" t="str">
        <f aca="false">IF(OR(J156="",M156=""),"",ROUND(D156*ROUND(G156*(1-M156),2)*(1-Offre!$B$9),2))</f>
        <v/>
      </c>
      <c r="O156" s="49" t="n">
        <f aca="false">IF(OR(C156="",D156=""),0,D156*INDEX(Tarifs!$G$4:$G$30,MATCH(C156,LISTE_SUPPORTS,0)))</f>
        <v>0</v>
      </c>
    </row>
    <row r="157" customFormat="false" ht="15" hidden="false" customHeight="false" outlineLevel="0" collapsed="false">
      <c r="A157" s="44" t="n">
        <v>152</v>
      </c>
      <c r="B157" s="35"/>
      <c r="C157" s="35"/>
      <c r="D157" s="45"/>
      <c r="E157" s="46" t="str">
        <f aca="false">IF(B157="","",IFERROR(INDEX('Club et adhérents'!$A$17:$A$36,MATCH(B157,LISTE_ADH,0)),""))</f>
        <v/>
      </c>
      <c r="F157" s="41" t="str">
        <f aca="false">IF(C157="","",INDEX(Tarifs!$E$4:$E$30,MATCH(C157,LISTE_SUPPORTS,0)))</f>
        <v/>
      </c>
      <c r="G157" s="47" t="str">
        <f aca="false">IF(C157="","",IF(INDEX(Tarifs!$F$4:$F$30,MATCH(C157,LISTE_SUPPORTS,0))="","",INDEX(Tarifs!$F$4:$F$30,MATCH(C157,LISTE_SUPPORTS,0))))</f>
        <v/>
      </c>
      <c r="H157" s="48" t="str">
        <f aca="false">IF(L157="","",INDEX(Calculs!$D$4:$D$15,MATCH(L157,Calculs!$A$4:$A$15,0)))</f>
        <v/>
      </c>
      <c r="I157" s="47" t="str">
        <f aca="false">IF(OR(G157="",H157=""),"",ROUND(G157*(1-H157),2))</f>
        <v/>
      </c>
      <c r="J157" s="47" t="str">
        <f aca="false">IF(OR(I157="",D157=""),"",ROUND(D157*I157*(1-Offre!$B$9),2))</f>
        <v/>
      </c>
      <c r="K157" s="41" t="str">
        <f aca="false">IF(AND(B157="",C157="",D157=""),"",IF(B157="","Choisissez l'adhérent",IF(E157="","Adhérent inconnu",IF(C157="","Choisissez le support",IF(OR(D157="",D157&lt;=0),"Indiquez la quantité",IF(G157="","Prix à compléter par LineaPix","OK"))))))</f>
        <v/>
      </c>
      <c r="L157" s="41" t="str">
        <f aca="false">IF(C157="","",INDEX(Tarifs!$C$4:$C$30,MATCH(C157,LISTE_SUPPORTS,0)))</f>
        <v/>
      </c>
      <c r="M157" s="48" t="str">
        <f aca="false">IF(OR(E157="",L157=""),"",INDEX(Calculs!$B$42:$M$61,MATCH(E157,Calculs!$A$42:$A$61,0),MATCH(L157,Calculs!$B$41:$M$41,0)))</f>
        <v/>
      </c>
      <c r="N157" s="47" t="str">
        <f aca="false">IF(OR(J157="",M157=""),"",ROUND(D157*ROUND(G157*(1-M157),2)*(1-Offre!$B$9),2))</f>
        <v/>
      </c>
      <c r="O157" s="49" t="n">
        <f aca="false">IF(OR(C157="",D157=""),0,D157*INDEX(Tarifs!$G$4:$G$30,MATCH(C157,LISTE_SUPPORTS,0)))</f>
        <v>0</v>
      </c>
    </row>
    <row r="158" customFormat="false" ht="15" hidden="false" customHeight="false" outlineLevel="0" collapsed="false">
      <c r="A158" s="44" t="n">
        <v>153</v>
      </c>
      <c r="B158" s="35"/>
      <c r="C158" s="35"/>
      <c r="D158" s="45"/>
      <c r="E158" s="46" t="str">
        <f aca="false">IF(B158="","",IFERROR(INDEX('Club et adhérents'!$A$17:$A$36,MATCH(B158,LISTE_ADH,0)),""))</f>
        <v/>
      </c>
      <c r="F158" s="41" t="str">
        <f aca="false">IF(C158="","",INDEX(Tarifs!$E$4:$E$30,MATCH(C158,LISTE_SUPPORTS,0)))</f>
        <v/>
      </c>
      <c r="G158" s="47" t="str">
        <f aca="false">IF(C158="","",IF(INDEX(Tarifs!$F$4:$F$30,MATCH(C158,LISTE_SUPPORTS,0))="","",INDEX(Tarifs!$F$4:$F$30,MATCH(C158,LISTE_SUPPORTS,0))))</f>
        <v/>
      </c>
      <c r="H158" s="48" t="str">
        <f aca="false">IF(L158="","",INDEX(Calculs!$D$4:$D$15,MATCH(L158,Calculs!$A$4:$A$15,0)))</f>
        <v/>
      </c>
      <c r="I158" s="47" t="str">
        <f aca="false">IF(OR(G158="",H158=""),"",ROUND(G158*(1-H158),2))</f>
        <v/>
      </c>
      <c r="J158" s="47" t="str">
        <f aca="false">IF(OR(I158="",D158=""),"",ROUND(D158*I158*(1-Offre!$B$9),2))</f>
        <v/>
      </c>
      <c r="K158" s="41" t="str">
        <f aca="false">IF(AND(B158="",C158="",D158=""),"",IF(B158="","Choisissez l'adhérent",IF(E158="","Adhérent inconnu",IF(C158="","Choisissez le support",IF(OR(D158="",D158&lt;=0),"Indiquez la quantité",IF(G158="","Prix à compléter par LineaPix","OK"))))))</f>
        <v/>
      </c>
      <c r="L158" s="41" t="str">
        <f aca="false">IF(C158="","",INDEX(Tarifs!$C$4:$C$30,MATCH(C158,LISTE_SUPPORTS,0)))</f>
        <v/>
      </c>
      <c r="M158" s="48" t="str">
        <f aca="false">IF(OR(E158="",L158=""),"",INDEX(Calculs!$B$42:$M$61,MATCH(E158,Calculs!$A$42:$A$61,0),MATCH(L158,Calculs!$B$41:$M$41,0)))</f>
        <v/>
      </c>
      <c r="N158" s="47" t="str">
        <f aca="false">IF(OR(J158="",M158=""),"",ROUND(D158*ROUND(G158*(1-M158),2)*(1-Offre!$B$9),2))</f>
        <v/>
      </c>
      <c r="O158" s="49" t="n">
        <f aca="false">IF(OR(C158="",D158=""),0,D158*INDEX(Tarifs!$G$4:$G$30,MATCH(C158,LISTE_SUPPORTS,0)))</f>
        <v>0</v>
      </c>
    </row>
    <row r="159" customFormat="false" ht="15" hidden="false" customHeight="false" outlineLevel="0" collapsed="false">
      <c r="A159" s="44" t="n">
        <v>154</v>
      </c>
      <c r="B159" s="35"/>
      <c r="C159" s="35"/>
      <c r="D159" s="45"/>
      <c r="E159" s="46" t="str">
        <f aca="false">IF(B159="","",IFERROR(INDEX('Club et adhérents'!$A$17:$A$36,MATCH(B159,LISTE_ADH,0)),""))</f>
        <v/>
      </c>
      <c r="F159" s="41" t="str">
        <f aca="false">IF(C159="","",INDEX(Tarifs!$E$4:$E$30,MATCH(C159,LISTE_SUPPORTS,0)))</f>
        <v/>
      </c>
      <c r="G159" s="47" t="str">
        <f aca="false">IF(C159="","",IF(INDEX(Tarifs!$F$4:$F$30,MATCH(C159,LISTE_SUPPORTS,0))="","",INDEX(Tarifs!$F$4:$F$30,MATCH(C159,LISTE_SUPPORTS,0))))</f>
        <v/>
      </c>
      <c r="H159" s="48" t="str">
        <f aca="false">IF(L159="","",INDEX(Calculs!$D$4:$D$15,MATCH(L159,Calculs!$A$4:$A$15,0)))</f>
        <v/>
      </c>
      <c r="I159" s="47" t="str">
        <f aca="false">IF(OR(G159="",H159=""),"",ROUND(G159*(1-H159),2))</f>
        <v/>
      </c>
      <c r="J159" s="47" t="str">
        <f aca="false">IF(OR(I159="",D159=""),"",ROUND(D159*I159*(1-Offre!$B$9),2))</f>
        <v/>
      </c>
      <c r="K159" s="41" t="str">
        <f aca="false">IF(AND(B159="",C159="",D159=""),"",IF(B159="","Choisissez l'adhérent",IF(E159="","Adhérent inconnu",IF(C159="","Choisissez le support",IF(OR(D159="",D159&lt;=0),"Indiquez la quantité",IF(G159="","Prix à compléter par LineaPix","OK"))))))</f>
        <v/>
      </c>
      <c r="L159" s="41" t="str">
        <f aca="false">IF(C159="","",INDEX(Tarifs!$C$4:$C$30,MATCH(C159,LISTE_SUPPORTS,0)))</f>
        <v/>
      </c>
      <c r="M159" s="48" t="str">
        <f aca="false">IF(OR(E159="",L159=""),"",INDEX(Calculs!$B$42:$M$61,MATCH(E159,Calculs!$A$42:$A$61,0),MATCH(L159,Calculs!$B$41:$M$41,0)))</f>
        <v/>
      </c>
      <c r="N159" s="47" t="str">
        <f aca="false">IF(OR(J159="",M159=""),"",ROUND(D159*ROUND(G159*(1-M159),2)*(1-Offre!$B$9),2))</f>
        <v/>
      </c>
      <c r="O159" s="49" t="n">
        <f aca="false">IF(OR(C159="",D159=""),0,D159*INDEX(Tarifs!$G$4:$G$30,MATCH(C159,LISTE_SUPPORTS,0)))</f>
        <v>0</v>
      </c>
    </row>
    <row r="160" customFormat="false" ht="15" hidden="false" customHeight="false" outlineLevel="0" collapsed="false">
      <c r="A160" s="44" t="n">
        <v>155</v>
      </c>
      <c r="B160" s="35"/>
      <c r="C160" s="35"/>
      <c r="D160" s="45"/>
      <c r="E160" s="46" t="str">
        <f aca="false">IF(B160="","",IFERROR(INDEX('Club et adhérents'!$A$17:$A$36,MATCH(B160,LISTE_ADH,0)),""))</f>
        <v/>
      </c>
      <c r="F160" s="41" t="str">
        <f aca="false">IF(C160="","",INDEX(Tarifs!$E$4:$E$30,MATCH(C160,LISTE_SUPPORTS,0)))</f>
        <v/>
      </c>
      <c r="G160" s="47" t="str">
        <f aca="false">IF(C160="","",IF(INDEX(Tarifs!$F$4:$F$30,MATCH(C160,LISTE_SUPPORTS,0))="","",INDEX(Tarifs!$F$4:$F$30,MATCH(C160,LISTE_SUPPORTS,0))))</f>
        <v/>
      </c>
      <c r="H160" s="48" t="str">
        <f aca="false">IF(L160="","",INDEX(Calculs!$D$4:$D$15,MATCH(L160,Calculs!$A$4:$A$15,0)))</f>
        <v/>
      </c>
      <c r="I160" s="47" t="str">
        <f aca="false">IF(OR(G160="",H160=""),"",ROUND(G160*(1-H160),2))</f>
        <v/>
      </c>
      <c r="J160" s="47" t="str">
        <f aca="false">IF(OR(I160="",D160=""),"",ROUND(D160*I160*(1-Offre!$B$9),2))</f>
        <v/>
      </c>
      <c r="K160" s="41" t="str">
        <f aca="false">IF(AND(B160="",C160="",D160=""),"",IF(B160="","Choisissez l'adhérent",IF(E160="","Adhérent inconnu",IF(C160="","Choisissez le support",IF(OR(D160="",D160&lt;=0),"Indiquez la quantité",IF(G160="","Prix à compléter par LineaPix","OK"))))))</f>
        <v/>
      </c>
      <c r="L160" s="41" t="str">
        <f aca="false">IF(C160="","",INDEX(Tarifs!$C$4:$C$30,MATCH(C160,LISTE_SUPPORTS,0)))</f>
        <v/>
      </c>
      <c r="M160" s="48" t="str">
        <f aca="false">IF(OR(E160="",L160=""),"",INDEX(Calculs!$B$42:$M$61,MATCH(E160,Calculs!$A$42:$A$61,0),MATCH(L160,Calculs!$B$41:$M$41,0)))</f>
        <v/>
      </c>
      <c r="N160" s="47" t="str">
        <f aca="false">IF(OR(J160="",M160=""),"",ROUND(D160*ROUND(G160*(1-M160),2)*(1-Offre!$B$9),2))</f>
        <v/>
      </c>
      <c r="O160" s="49" t="n">
        <f aca="false">IF(OR(C160="",D160=""),0,D160*INDEX(Tarifs!$G$4:$G$30,MATCH(C160,LISTE_SUPPORTS,0)))</f>
        <v>0</v>
      </c>
    </row>
    <row r="161" customFormat="false" ht="15" hidden="false" customHeight="false" outlineLevel="0" collapsed="false">
      <c r="A161" s="44" t="n">
        <v>156</v>
      </c>
      <c r="B161" s="35"/>
      <c r="C161" s="35"/>
      <c r="D161" s="45"/>
      <c r="E161" s="46" t="str">
        <f aca="false">IF(B161="","",IFERROR(INDEX('Club et adhérents'!$A$17:$A$36,MATCH(B161,LISTE_ADH,0)),""))</f>
        <v/>
      </c>
      <c r="F161" s="41" t="str">
        <f aca="false">IF(C161="","",INDEX(Tarifs!$E$4:$E$30,MATCH(C161,LISTE_SUPPORTS,0)))</f>
        <v/>
      </c>
      <c r="G161" s="47" t="str">
        <f aca="false">IF(C161="","",IF(INDEX(Tarifs!$F$4:$F$30,MATCH(C161,LISTE_SUPPORTS,0))="","",INDEX(Tarifs!$F$4:$F$30,MATCH(C161,LISTE_SUPPORTS,0))))</f>
        <v/>
      </c>
      <c r="H161" s="48" t="str">
        <f aca="false">IF(L161="","",INDEX(Calculs!$D$4:$D$15,MATCH(L161,Calculs!$A$4:$A$15,0)))</f>
        <v/>
      </c>
      <c r="I161" s="47" t="str">
        <f aca="false">IF(OR(G161="",H161=""),"",ROUND(G161*(1-H161),2))</f>
        <v/>
      </c>
      <c r="J161" s="47" t="str">
        <f aca="false">IF(OR(I161="",D161=""),"",ROUND(D161*I161*(1-Offre!$B$9),2))</f>
        <v/>
      </c>
      <c r="K161" s="41" t="str">
        <f aca="false">IF(AND(B161="",C161="",D161=""),"",IF(B161="","Choisissez l'adhérent",IF(E161="","Adhérent inconnu",IF(C161="","Choisissez le support",IF(OR(D161="",D161&lt;=0),"Indiquez la quantité",IF(G161="","Prix à compléter par LineaPix","OK"))))))</f>
        <v/>
      </c>
      <c r="L161" s="41" t="str">
        <f aca="false">IF(C161="","",INDEX(Tarifs!$C$4:$C$30,MATCH(C161,LISTE_SUPPORTS,0)))</f>
        <v/>
      </c>
      <c r="M161" s="48" t="str">
        <f aca="false">IF(OR(E161="",L161=""),"",INDEX(Calculs!$B$42:$M$61,MATCH(E161,Calculs!$A$42:$A$61,0),MATCH(L161,Calculs!$B$41:$M$41,0)))</f>
        <v/>
      </c>
      <c r="N161" s="47" t="str">
        <f aca="false">IF(OR(J161="",M161=""),"",ROUND(D161*ROUND(G161*(1-M161),2)*(1-Offre!$B$9),2))</f>
        <v/>
      </c>
      <c r="O161" s="49" t="n">
        <f aca="false">IF(OR(C161="",D161=""),0,D161*INDEX(Tarifs!$G$4:$G$30,MATCH(C161,LISTE_SUPPORTS,0)))</f>
        <v>0</v>
      </c>
    </row>
    <row r="162" customFormat="false" ht="15" hidden="false" customHeight="false" outlineLevel="0" collapsed="false">
      <c r="A162" s="44" t="n">
        <v>157</v>
      </c>
      <c r="B162" s="35"/>
      <c r="C162" s="35"/>
      <c r="D162" s="45"/>
      <c r="E162" s="46" t="str">
        <f aca="false">IF(B162="","",IFERROR(INDEX('Club et adhérents'!$A$17:$A$36,MATCH(B162,LISTE_ADH,0)),""))</f>
        <v/>
      </c>
      <c r="F162" s="41" t="str">
        <f aca="false">IF(C162="","",INDEX(Tarifs!$E$4:$E$30,MATCH(C162,LISTE_SUPPORTS,0)))</f>
        <v/>
      </c>
      <c r="G162" s="47" t="str">
        <f aca="false">IF(C162="","",IF(INDEX(Tarifs!$F$4:$F$30,MATCH(C162,LISTE_SUPPORTS,0))="","",INDEX(Tarifs!$F$4:$F$30,MATCH(C162,LISTE_SUPPORTS,0))))</f>
        <v/>
      </c>
      <c r="H162" s="48" t="str">
        <f aca="false">IF(L162="","",INDEX(Calculs!$D$4:$D$15,MATCH(L162,Calculs!$A$4:$A$15,0)))</f>
        <v/>
      </c>
      <c r="I162" s="47" t="str">
        <f aca="false">IF(OR(G162="",H162=""),"",ROUND(G162*(1-H162),2))</f>
        <v/>
      </c>
      <c r="J162" s="47" t="str">
        <f aca="false">IF(OR(I162="",D162=""),"",ROUND(D162*I162*(1-Offre!$B$9),2))</f>
        <v/>
      </c>
      <c r="K162" s="41" t="str">
        <f aca="false">IF(AND(B162="",C162="",D162=""),"",IF(B162="","Choisissez l'adhérent",IF(E162="","Adhérent inconnu",IF(C162="","Choisissez le support",IF(OR(D162="",D162&lt;=0),"Indiquez la quantité",IF(G162="","Prix à compléter par LineaPix","OK"))))))</f>
        <v/>
      </c>
      <c r="L162" s="41" t="str">
        <f aca="false">IF(C162="","",INDEX(Tarifs!$C$4:$C$30,MATCH(C162,LISTE_SUPPORTS,0)))</f>
        <v/>
      </c>
      <c r="M162" s="48" t="str">
        <f aca="false">IF(OR(E162="",L162=""),"",INDEX(Calculs!$B$42:$M$61,MATCH(E162,Calculs!$A$42:$A$61,0),MATCH(L162,Calculs!$B$41:$M$41,0)))</f>
        <v/>
      </c>
      <c r="N162" s="47" t="str">
        <f aca="false">IF(OR(J162="",M162=""),"",ROUND(D162*ROUND(G162*(1-M162),2)*(1-Offre!$B$9),2))</f>
        <v/>
      </c>
      <c r="O162" s="49" t="n">
        <f aca="false">IF(OR(C162="",D162=""),0,D162*INDEX(Tarifs!$G$4:$G$30,MATCH(C162,LISTE_SUPPORTS,0)))</f>
        <v>0</v>
      </c>
    </row>
    <row r="163" customFormat="false" ht="15" hidden="false" customHeight="false" outlineLevel="0" collapsed="false">
      <c r="A163" s="44" t="n">
        <v>158</v>
      </c>
      <c r="B163" s="35"/>
      <c r="C163" s="35"/>
      <c r="D163" s="45"/>
      <c r="E163" s="46" t="str">
        <f aca="false">IF(B163="","",IFERROR(INDEX('Club et adhérents'!$A$17:$A$36,MATCH(B163,LISTE_ADH,0)),""))</f>
        <v/>
      </c>
      <c r="F163" s="41" t="str">
        <f aca="false">IF(C163="","",INDEX(Tarifs!$E$4:$E$30,MATCH(C163,LISTE_SUPPORTS,0)))</f>
        <v/>
      </c>
      <c r="G163" s="47" t="str">
        <f aca="false">IF(C163="","",IF(INDEX(Tarifs!$F$4:$F$30,MATCH(C163,LISTE_SUPPORTS,0))="","",INDEX(Tarifs!$F$4:$F$30,MATCH(C163,LISTE_SUPPORTS,0))))</f>
        <v/>
      </c>
      <c r="H163" s="48" t="str">
        <f aca="false">IF(L163="","",INDEX(Calculs!$D$4:$D$15,MATCH(L163,Calculs!$A$4:$A$15,0)))</f>
        <v/>
      </c>
      <c r="I163" s="47" t="str">
        <f aca="false">IF(OR(G163="",H163=""),"",ROUND(G163*(1-H163),2))</f>
        <v/>
      </c>
      <c r="J163" s="47" t="str">
        <f aca="false">IF(OR(I163="",D163=""),"",ROUND(D163*I163*(1-Offre!$B$9),2))</f>
        <v/>
      </c>
      <c r="K163" s="41" t="str">
        <f aca="false">IF(AND(B163="",C163="",D163=""),"",IF(B163="","Choisissez l'adhérent",IF(E163="","Adhérent inconnu",IF(C163="","Choisissez le support",IF(OR(D163="",D163&lt;=0),"Indiquez la quantité",IF(G163="","Prix à compléter par LineaPix","OK"))))))</f>
        <v/>
      </c>
      <c r="L163" s="41" t="str">
        <f aca="false">IF(C163="","",INDEX(Tarifs!$C$4:$C$30,MATCH(C163,LISTE_SUPPORTS,0)))</f>
        <v/>
      </c>
      <c r="M163" s="48" t="str">
        <f aca="false">IF(OR(E163="",L163=""),"",INDEX(Calculs!$B$42:$M$61,MATCH(E163,Calculs!$A$42:$A$61,0),MATCH(L163,Calculs!$B$41:$M$41,0)))</f>
        <v/>
      </c>
      <c r="N163" s="47" t="str">
        <f aca="false">IF(OR(J163="",M163=""),"",ROUND(D163*ROUND(G163*(1-M163),2)*(1-Offre!$B$9),2))</f>
        <v/>
      </c>
      <c r="O163" s="49" t="n">
        <f aca="false">IF(OR(C163="",D163=""),0,D163*INDEX(Tarifs!$G$4:$G$30,MATCH(C163,LISTE_SUPPORTS,0)))</f>
        <v>0</v>
      </c>
    </row>
    <row r="164" customFormat="false" ht="15" hidden="false" customHeight="false" outlineLevel="0" collapsed="false">
      <c r="A164" s="44" t="n">
        <v>159</v>
      </c>
      <c r="B164" s="35"/>
      <c r="C164" s="35"/>
      <c r="D164" s="45"/>
      <c r="E164" s="46" t="str">
        <f aca="false">IF(B164="","",IFERROR(INDEX('Club et adhérents'!$A$17:$A$36,MATCH(B164,LISTE_ADH,0)),""))</f>
        <v/>
      </c>
      <c r="F164" s="41" t="str">
        <f aca="false">IF(C164="","",INDEX(Tarifs!$E$4:$E$30,MATCH(C164,LISTE_SUPPORTS,0)))</f>
        <v/>
      </c>
      <c r="G164" s="47" t="str">
        <f aca="false">IF(C164="","",IF(INDEX(Tarifs!$F$4:$F$30,MATCH(C164,LISTE_SUPPORTS,0))="","",INDEX(Tarifs!$F$4:$F$30,MATCH(C164,LISTE_SUPPORTS,0))))</f>
        <v/>
      </c>
      <c r="H164" s="48" t="str">
        <f aca="false">IF(L164="","",INDEX(Calculs!$D$4:$D$15,MATCH(L164,Calculs!$A$4:$A$15,0)))</f>
        <v/>
      </c>
      <c r="I164" s="47" t="str">
        <f aca="false">IF(OR(G164="",H164=""),"",ROUND(G164*(1-H164),2))</f>
        <v/>
      </c>
      <c r="J164" s="47" t="str">
        <f aca="false">IF(OR(I164="",D164=""),"",ROUND(D164*I164*(1-Offre!$B$9),2))</f>
        <v/>
      </c>
      <c r="K164" s="41" t="str">
        <f aca="false">IF(AND(B164="",C164="",D164=""),"",IF(B164="","Choisissez l'adhérent",IF(E164="","Adhérent inconnu",IF(C164="","Choisissez le support",IF(OR(D164="",D164&lt;=0),"Indiquez la quantité",IF(G164="","Prix à compléter par LineaPix","OK"))))))</f>
        <v/>
      </c>
      <c r="L164" s="41" t="str">
        <f aca="false">IF(C164="","",INDEX(Tarifs!$C$4:$C$30,MATCH(C164,LISTE_SUPPORTS,0)))</f>
        <v/>
      </c>
      <c r="M164" s="48" t="str">
        <f aca="false">IF(OR(E164="",L164=""),"",INDEX(Calculs!$B$42:$M$61,MATCH(E164,Calculs!$A$42:$A$61,0),MATCH(L164,Calculs!$B$41:$M$41,0)))</f>
        <v/>
      </c>
      <c r="N164" s="47" t="str">
        <f aca="false">IF(OR(J164="",M164=""),"",ROUND(D164*ROUND(G164*(1-M164),2)*(1-Offre!$B$9),2))</f>
        <v/>
      </c>
      <c r="O164" s="49" t="n">
        <f aca="false">IF(OR(C164="",D164=""),0,D164*INDEX(Tarifs!$G$4:$G$30,MATCH(C164,LISTE_SUPPORTS,0)))</f>
        <v>0</v>
      </c>
    </row>
    <row r="165" customFormat="false" ht="15" hidden="false" customHeight="false" outlineLevel="0" collapsed="false">
      <c r="A165" s="44" t="n">
        <v>160</v>
      </c>
      <c r="B165" s="35"/>
      <c r="C165" s="35"/>
      <c r="D165" s="45"/>
      <c r="E165" s="46" t="str">
        <f aca="false">IF(B165="","",IFERROR(INDEX('Club et adhérents'!$A$17:$A$36,MATCH(B165,LISTE_ADH,0)),""))</f>
        <v/>
      </c>
      <c r="F165" s="41" t="str">
        <f aca="false">IF(C165="","",INDEX(Tarifs!$E$4:$E$30,MATCH(C165,LISTE_SUPPORTS,0)))</f>
        <v/>
      </c>
      <c r="G165" s="47" t="str">
        <f aca="false">IF(C165="","",IF(INDEX(Tarifs!$F$4:$F$30,MATCH(C165,LISTE_SUPPORTS,0))="","",INDEX(Tarifs!$F$4:$F$30,MATCH(C165,LISTE_SUPPORTS,0))))</f>
        <v/>
      </c>
      <c r="H165" s="48" t="str">
        <f aca="false">IF(L165="","",INDEX(Calculs!$D$4:$D$15,MATCH(L165,Calculs!$A$4:$A$15,0)))</f>
        <v/>
      </c>
      <c r="I165" s="47" t="str">
        <f aca="false">IF(OR(G165="",H165=""),"",ROUND(G165*(1-H165),2))</f>
        <v/>
      </c>
      <c r="J165" s="47" t="str">
        <f aca="false">IF(OR(I165="",D165=""),"",ROUND(D165*I165*(1-Offre!$B$9),2))</f>
        <v/>
      </c>
      <c r="K165" s="41" t="str">
        <f aca="false">IF(AND(B165="",C165="",D165=""),"",IF(B165="","Choisissez l'adhérent",IF(E165="","Adhérent inconnu",IF(C165="","Choisissez le support",IF(OR(D165="",D165&lt;=0),"Indiquez la quantité",IF(G165="","Prix à compléter par LineaPix","OK"))))))</f>
        <v/>
      </c>
      <c r="L165" s="41" t="str">
        <f aca="false">IF(C165="","",INDEX(Tarifs!$C$4:$C$30,MATCH(C165,LISTE_SUPPORTS,0)))</f>
        <v/>
      </c>
      <c r="M165" s="48" t="str">
        <f aca="false">IF(OR(E165="",L165=""),"",INDEX(Calculs!$B$42:$M$61,MATCH(E165,Calculs!$A$42:$A$61,0),MATCH(L165,Calculs!$B$41:$M$41,0)))</f>
        <v/>
      </c>
      <c r="N165" s="47" t="str">
        <f aca="false">IF(OR(J165="",M165=""),"",ROUND(D165*ROUND(G165*(1-M165),2)*(1-Offre!$B$9),2))</f>
        <v/>
      </c>
      <c r="O165" s="49" t="n">
        <f aca="false">IF(OR(C165="",D165=""),0,D165*INDEX(Tarifs!$G$4:$G$30,MATCH(C165,LISTE_SUPPORTS,0)))</f>
        <v>0</v>
      </c>
    </row>
    <row r="166" customFormat="false" ht="15" hidden="false" customHeight="false" outlineLevel="0" collapsed="false">
      <c r="A166" s="44" t="n">
        <v>161</v>
      </c>
      <c r="B166" s="35"/>
      <c r="C166" s="35"/>
      <c r="D166" s="45"/>
      <c r="E166" s="46" t="str">
        <f aca="false">IF(B166="","",IFERROR(INDEX('Club et adhérents'!$A$17:$A$36,MATCH(B166,LISTE_ADH,0)),""))</f>
        <v/>
      </c>
      <c r="F166" s="41" t="str">
        <f aca="false">IF(C166="","",INDEX(Tarifs!$E$4:$E$30,MATCH(C166,LISTE_SUPPORTS,0)))</f>
        <v/>
      </c>
      <c r="G166" s="47" t="str">
        <f aca="false">IF(C166="","",IF(INDEX(Tarifs!$F$4:$F$30,MATCH(C166,LISTE_SUPPORTS,0))="","",INDEX(Tarifs!$F$4:$F$30,MATCH(C166,LISTE_SUPPORTS,0))))</f>
        <v/>
      </c>
      <c r="H166" s="48" t="str">
        <f aca="false">IF(L166="","",INDEX(Calculs!$D$4:$D$15,MATCH(L166,Calculs!$A$4:$A$15,0)))</f>
        <v/>
      </c>
      <c r="I166" s="47" t="str">
        <f aca="false">IF(OR(G166="",H166=""),"",ROUND(G166*(1-H166),2))</f>
        <v/>
      </c>
      <c r="J166" s="47" t="str">
        <f aca="false">IF(OR(I166="",D166=""),"",ROUND(D166*I166*(1-Offre!$B$9),2))</f>
        <v/>
      </c>
      <c r="K166" s="41" t="str">
        <f aca="false">IF(AND(B166="",C166="",D166=""),"",IF(B166="","Choisissez l'adhérent",IF(E166="","Adhérent inconnu",IF(C166="","Choisissez le support",IF(OR(D166="",D166&lt;=0),"Indiquez la quantité",IF(G166="","Prix à compléter par LineaPix","OK"))))))</f>
        <v/>
      </c>
      <c r="L166" s="41" t="str">
        <f aca="false">IF(C166="","",INDEX(Tarifs!$C$4:$C$30,MATCH(C166,LISTE_SUPPORTS,0)))</f>
        <v/>
      </c>
      <c r="M166" s="48" t="str">
        <f aca="false">IF(OR(E166="",L166=""),"",INDEX(Calculs!$B$42:$M$61,MATCH(E166,Calculs!$A$42:$A$61,0),MATCH(L166,Calculs!$B$41:$M$41,0)))</f>
        <v/>
      </c>
      <c r="N166" s="47" t="str">
        <f aca="false">IF(OR(J166="",M166=""),"",ROUND(D166*ROUND(G166*(1-M166),2)*(1-Offre!$B$9),2))</f>
        <v/>
      </c>
      <c r="O166" s="49" t="n">
        <f aca="false">IF(OR(C166="",D166=""),0,D166*INDEX(Tarifs!$G$4:$G$30,MATCH(C166,LISTE_SUPPORTS,0)))</f>
        <v>0</v>
      </c>
    </row>
    <row r="167" customFormat="false" ht="15" hidden="false" customHeight="false" outlineLevel="0" collapsed="false">
      <c r="A167" s="44" t="n">
        <v>162</v>
      </c>
      <c r="B167" s="35"/>
      <c r="C167" s="35"/>
      <c r="D167" s="45"/>
      <c r="E167" s="46" t="str">
        <f aca="false">IF(B167="","",IFERROR(INDEX('Club et adhérents'!$A$17:$A$36,MATCH(B167,LISTE_ADH,0)),""))</f>
        <v/>
      </c>
      <c r="F167" s="41" t="str">
        <f aca="false">IF(C167="","",INDEX(Tarifs!$E$4:$E$30,MATCH(C167,LISTE_SUPPORTS,0)))</f>
        <v/>
      </c>
      <c r="G167" s="47" t="str">
        <f aca="false">IF(C167="","",IF(INDEX(Tarifs!$F$4:$F$30,MATCH(C167,LISTE_SUPPORTS,0))="","",INDEX(Tarifs!$F$4:$F$30,MATCH(C167,LISTE_SUPPORTS,0))))</f>
        <v/>
      </c>
      <c r="H167" s="48" t="str">
        <f aca="false">IF(L167="","",INDEX(Calculs!$D$4:$D$15,MATCH(L167,Calculs!$A$4:$A$15,0)))</f>
        <v/>
      </c>
      <c r="I167" s="47" t="str">
        <f aca="false">IF(OR(G167="",H167=""),"",ROUND(G167*(1-H167),2))</f>
        <v/>
      </c>
      <c r="J167" s="47" t="str">
        <f aca="false">IF(OR(I167="",D167=""),"",ROUND(D167*I167*(1-Offre!$B$9),2))</f>
        <v/>
      </c>
      <c r="K167" s="41" t="str">
        <f aca="false">IF(AND(B167="",C167="",D167=""),"",IF(B167="","Choisissez l'adhérent",IF(E167="","Adhérent inconnu",IF(C167="","Choisissez le support",IF(OR(D167="",D167&lt;=0),"Indiquez la quantité",IF(G167="","Prix à compléter par LineaPix","OK"))))))</f>
        <v/>
      </c>
      <c r="L167" s="41" t="str">
        <f aca="false">IF(C167="","",INDEX(Tarifs!$C$4:$C$30,MATCH(C167,LISTE_SUPPORTS,0)))</f>
        <v/>
      </c>
      <c r="M167" s="48" t="str">
        <f aca="false">IF(OR(E167="",L167=""),"",INDEX(Calculs!$B$42:$M$61,MATCH(E167,Calculs!$A$42:$A$61,0),MATCH(L167,Calculs!$B$41:$M$41,0)))</f>
        <v/>
      </c>
      <c r="N167" s="47" t="str">
        <f aca="false">IF(OR(J167="",M167=""),"",ROUND(D167*ROUND(G167*(1-M167),2)*(1-Offre!$B$9),2))</f>
        <v/>
      </c>
      <c r="O167" s="49" t="n">
        <f aca="false">IF(OR(C167="",D167=""),0,D167*INDEX(Tarifs!$G$4:$G$30,MATCH(C167,LISTE_SUPPORTS,0)))</f>
        <v>0</v>
      </c>
    </row>
    <row r="168" customFormat="false" ht="15" hidden="false" customHeight="false" outlineLevel="0" collapsed="false">
      <c r="A168" s="44" t="n">
        <v>163</v>
      </c>
      <c r="B168" s="35"/>
      <c r="C168" s="35"/>
      <c r="D168" s="45"/>
      <c r="E168" s="46" t="str">
        <f aca="false">IF(B168="","",IFERROR(INDEX('Club et adhérents'!$A$17:$A$36,MATCH(B168,LISTE_ADH,0)),""))</f>
        <v/>
      </c>
      <c r="F168" s="41" t="str">
        <f aca="false">IF(C168="","",INDEX(Tarifs!$E$4:$E$30,MATCH(C168,LISTE_SUPPORTS,0)))</f>
        <v/>
      </c>
      <c r="G168" s="47" t="str">
        <f aca="false">IF(C168="","",IF(INDEX(Tarifs!$F$4:$F$30,MATCH(C168,LISTE_SUPPORTS,0))="","",INDEX(Tarifs!$F$4:$F$30,MATCH(C168,LISTE_SUPPORTS,0))))</f>
        <v/>
      </c>
      <c r="H168" s="48" t="str">
        <f aca="false">IF(L168="","",INDEX(Calculs!$D$4:$D$15,MATCH(L168,Calculs!$A$4:$A$15,0)))</f>
        <v/>
      </c>
      <c r="I168" s="47" t="str">
        <f aca="false">IF(OR(G168="",H168=""),"",ROUND(G168*(1-H168),2))</f>
        <v/>
      </c>
      <c r="J168" s="47" t="str">
        <f aca="false">IF(OR(I168="",D168=""),"",ROUND(D168*I168*(1-Offre!$B$9),2))</f>
        <v/>
      </c>
      <c r="K168" s="41" t="str">
        <f aca="false">IF(AND(B168="",C168="",D168=""),"",IF(B168="","Choisissez l'adhérent",IF(E168="","Adhérent inconnu",IF(C168="","Choisissez le support",IF(OR(D168="",D168&lt;=0),"Indiquez la quantité",IF(G168="","Prix à compléter par LineaPix","OK"))))))</f>
        <v/>
      </c>
      <c r="L168" s="41" t="str">
        <f aca="false">IF(C168="","",INDEX(Tarifs!$C$4:$C$30,MATCH(C168,LISTE_SUPPORTS,0)))</f>
        <v/>
      </c>
      <c r="M168" s="48" t="str">
        <f aca="false">IF(OR(E168="",L168=""),"",INDEX(Calculs!$B$42:$M$61,MATCH(E168,Calculs!$A$42:$A$61,0),MATCH(L168,Calculs!$B$41:$M$41,0)))</f>
        <v/>
      </c>
      <c r="N168" s="47" t="str">
        <f aca="false">IF(OR(J168="",M168=""),"",ROUND(D168*ROUND(G168*(1-M168),2)*(1-Offre!$B$9),2))</f>
        <v/>
      </c>
      <c r="O168" s="49" t="n">
        <f aca="false">IF(OR(C168="",D168=""),0,D168*INDEX(Tarifs!$G$4:$G$30,MATCH(C168,LISTE_SUPPORTS,0)))</f>
        <v>0</v>
      </c>
    </row>
    <row r="169" customFormat="false" ht="15" hidden="false" customHeight="false" outlineLevel="0" collapsed="false">
      <c r="A169" s="44" t="n">
        <v>164</v>
      </c>
      <c r="B169" s="35"/>
      <c r="C169" s="35"/>
      <c r="D169" s="45"/>
      <c r="E169" s="46" t="str">
        <f aca="false">IF(B169="","",IFERROR(INDEX('Club et adhérents'!$A$17:$A$36,MATCH(B169,LISTE_ADH,0)),""))</f>
        <v/>
      </c>
      <c r="F169" s="41" t="str">
        <f aca="false">IF(C169="","",INDEX(Tarifs!$E$4:$E$30,MATCH(C169,LISTE_SUPPORTS,0)))</f>
        <v/>
      </c>
      <c r="G169" s="47" t="str">
        <f aca="false">IF(C169="","",IF(INDEX(Tarifs!$F$4:$F$30,MATCH(C169,LISTE_SUPPORTS,0))="","",INDEX(Tarifs!$F$4:$F$30,MATCH(C169,LISTE_SUPPORTS,0))))</f>
        <v/>
      </c>
      <c r="H169" s="48" t="str">
        <f aca="false">IF(L169="","",INDEX(Calculs!$D$4:$D$15,MATCH(L169,Calculs!$A$4:$A$15,0)))</f>
        <v/>
      </c>
      <c r="I169" s="47" t="str">
        <f aca="false">IF(OR(G169="",H169=""),"",ROUND(G169*(1-H169),2))</f>
        <v/>
      </c>
      <c r="J169" s="47" t="str">
        <f aca="false">IF(OR(I169="",D169=""),"",ROUND(D169*I169*(1-Offre!$B$9),2))</f>
        <v/>
      </c>
      <c r="K169" s="41" t="str">
        <f aca="false">IF(AND(B169="",C169="",D169=""),"",IF(B169="","Choisissez l'adhérent",IF(E169="","Adhérent inconnu",IF(C169="","Choisissez le support",IF(OR(D169="",D169&lt;=0),"Indiquez la quantité",IF(G169="","Prix à compléter par LineaPix","OK"))))))</f>
        <v/>
      </c>
      <c r="L169" s="41" t="str">
        <f aca="false">IF(C169="","",INDEX(Tarifs!$C$4:$C$30,MATCH(C169,LISTE_SUPPORTS,0)))</f>
        <v/>
      </c>
      <c r="M169" s="48" t="str">
        <f aca="false">IF(OR(E169="",L169=""),"",INDEX(Calculs!$B$42:$M$61,MATCH(E169,Calculs!$A$42:$A$61,0),MATCH(L169,Calculs!$B$41:$M$41,0)))</f>
        <v/>
      </c>
      <c r="N169" s="47" t="str">
        <f aca="false">IF(OR(J169="",M169=""),"",ROUND(D169*ROUND(G169*(1-M169),2)*(1-Offre!$B$9),2))</f>
        <v/>
      </c>
      <c r="O169" s="49" t="n">
        <f aca="false">IF(OR(C169="",D169=""),0,D169*INDEX(Tarifs!$G$4:$G$30,MATCH(C169,LISTE_SUPPORTS,0)))</f>
        <v>0</v>
      </c>
    </row>
    <row r="170" customFormat="false" ht="15" hidden="false" customHeight="false" outlineLevel="0" collapsed="false">
      <c r="A170" s="44" t="n">
        <v>165</v>
      </c>
      <c r="B170" s="35"/>
      <c r="C170" s="35"/>
      <c r="D170" s="45"/>
      <c r="E170" s="46" t="str">
        <f aca="false">IF(B170="","",IFERROR(INDEX('Club et adhérents'!$A$17:$A$36,MATCH(B170,LISTE_ADH,0)),""))</f>
        <v/>
      </c>
      <c r="F170" s="41" t="str">
        <f aca="false">IF(C170="","",INDEX(Tarifs!$E$4:$E$30,MATCH(C170,LISTE_SUPPORTS,0)))</f>
        <v/>
      </c>
      <c r="G170" s="47" t="str">
        <f aca="false">IF(C170="","",IF(INDEX(Tarifs!$F$4:$F$30,MATCH(C170,LISTE_SUPPORTS,0))="","",INDEX(Tarifs!$F$4:$F$30,MATCH(C170,LISTE_SUPPORTS,0))))</f>
        <v/>
      </c>
      <c r="H170" s="48" t="str">
        <f aca="false">IF(L170="","",INDEX(Calculs!$D$4:$D$15,MATCH(L170,Calculs!$A$4:$A$15,0)))</f>
        <v/>
      </c>
      <c r="I170" s="47" t="str">
        <f aca="false">IF(OR(G170="",H170=""),"",ROUND(G170*(1-H170),2))</f>
        <v/>
      </c>
      <c r="J170" s="47" t="str">
        <f aca="false">IF(OR(I170="",D170=""),"",ROUND(D170*I170*(1-Offre!$B$9),2))</f>
        <v/>
      </c>
      <c r="K170" s="41" t="str">
        <f aca="false">IF(AND(B170="",C170="",D170=""),"",IF(B170="","Choisissez l'adhérent",IF(E170="","Adhérent inconnu",IF(C170="","Choisissez le support",IF(OR(D170="",D170&lt;=0),"Indiquez la quantité",IF(G170="","Prix à compléter par LineaPix","OK"))))))</f>
        <v/>
      </c>
      <c r="L170" s="41" t="str">
        <f aca="false">IF(C170="","",INDEX(Tarifs!$C$4:$C$30,MATCH(C170,LISTE_SUPPORTS,0)))</f>
        <v/>
      </c>
      <c r="M170" s="48" t="str">
        <f aca="false">IF(OR(E170="",L170=""),"",INDEX(Calculs!$B$42:$M$61,MATCH(E170,Calculs!$A$42:$A$61,0),MATCH(L170,Calculs!$B$41:$M$41,0)))</f>
        <v/>
      </c>
      <c r="N170" s="47" t="str">
        <f aca="false">IF(OR(J170="",M170=""),"",ROUND(D170*ROUND(G170*(1-M170),2)*(1-Offre!$B$9),2))</f>
        <v/>
      </c>
      <c r="O170" s="49" t="n">
        <f aca="false">IF(OR(C170="",D170=""),0,D170*INDEX(Tarifs!$G$4:$G$30,MATCH(C170,LISTE_SUPPORTS,0)))</f>
        <v>0</v>
      </c>
    </row>
    <row r="171" customFormat="false" ht="15" hidden="false" customHeight="false" outlineLevel="0" collapsed="false">
      <c r="A171" s="44" t="n">
        <v>166</v>
      </c>
      <c r="B171" s="35"/>
      <c r="C171" s="35"/>
      <c r="D171" s="45"/>
      <c r="E171" s="46" t="str">
        <f aca="false">IF(B171="","",IFERROR(INDEX('Club et adhérents'!$A$17:$A$36,MATCH(B171,LISTE_ADH,0)),""))</f>
        <v/>
      </c>
      <c r="F171" s="41" t="str">
        <f aca="false">IF(C171="","",INDEX(Tarifs!$E$4:$E$30,MATCH(C171,LISTE_SUPPORTS,0)))</f>
        <v/>
      </c>
      <c r="G171" s="47" t="str">
        <f aca="false">IF(C171="","",IF(INDEX(Tarifs!$F$4:$F$30,MATCH(C171,LISTE_SUPPORTS,0))="","",INDEX(Tarifs!$F$4:$F$30,MATCH(C171,LISTE_SUPPORTS,0))))</f>
        <v/>
      </c>
      <c r="H171" s="48" t="str">
        <f aca="false">IF(L171="","",INDEX(Calculs!$D$4:$D$15,MATCH(L171,Calculs!$A$4:$A$15,0)))</f>
        <v/>
      </c>
      <c r="I171" s="47" t="str">
        <f aca="false">IF(OR(G171="",H171=""),"",ROUND(G171*(1-H171),2))</f>
        <v/>
      </c>
      <c r="J171" s="47" t="str">
        <f aca="false">IF(OR(I171="",D171=""),"",ROUND(D171*I171*(1-Offre!$B$9),2))</f>
        <v/>
      </c>
      <c r="K171" s="41" t="str">
        <f aca="false">IF(AND(B171="",C171="",D171=""),"",IF(B171="","Choisissez l'adhérent",IF(E171="","Adhérent inconnu",IF(C171="","Choisissez le support",IF(OR(D171="",D171&lt;=0),"Indiquez la quantité",IF(G171="","Prix à compléter par LineaPix","OK"))))))</f>
        <v/>
      </c>
      <c r="L171" s="41" t="str">
        <f aca="false">IF(C171="","",INDEX(Tarifs!$C$4:$C$30,MATCH(C171,LISTE_SUPPORTS,0)))</f>
        <v/>
      </c>
      <c r="M171" s="48" t="str">
        <f aca="false">IF(OR(E171="",L171=""),"",INDEX(Calculs!$B$42:$M$61,MATCH(E171,Calculs!$A$42:$A$61,0),MATCH(L171,Calculs!$B$41:$M$41,0)))</f>
        <v/>
      </c>
      <c r="N171" s="47" t="str">
        <f aca="false">IF(OR(J171="",M171=""),"",ROUND(D171*ROUND(G171*(1-M171),2)*(1-Offre!$B$9),2))</f>
        <v/>
      </c>
      <c r="O171" s="49" t="n">
        <f aca="false">IF(OR(C171="",D171=""),0,D171*INDEX(Tarifs!$G$4:$G$30,MATCH(C171,LISTE_SUPPORTS,0)))</f>
        <v>0</v>
      </c>
    </row>
    <row r="172" customFormat="false" ht="15" hidden="false" customHeight="false" outlineLevel="0" collapsed="false">
      <c r="A172" s="44" t="n">
        <v>167</v>
      </c>
      <c r="B172" s="35"/>
      <c r="C172" s="35"/>
      <c r="D172" s="45"/>
      <c r="E172" s="46" t="str">
        <f aca="false">IF(B172="","",IFERROR(INDEX('Club et adhérents'!$A$17:$A$36,MATCH(B172,LISTE_ADH,0)),""))</f>
        <v/>
      </c>
      <c r="F172" s="41" t="str">
        <f aca="false">IF(C172="","",INDEX(Tarifs!$E$4:$E$30,MATCH(C172,LISTE_SUPPORTS,0)))</f>
        <v/>
      </c>
      <c r="G172" s="47" t="str">
        <f aca="false">IF(C172="","",IF(INDEX(Tarifs!$F$4:$F$30,MATCH(C172,LISTE_SUPPORTS,0))="","",INDEX(Tarifs!$F$4:$F$30,MATCH(C172,LISTE_SUPPORTS,0))))</f>
        <v/>
      </c>
      <c r="H172" s="48" t="str">
        <f aca="false">IF(L172="","",INDEX(Calculs!$D$4:$D$15,MATCH(L172,Calculs!$A$4:$A$15,0)))</f>
        <v/>
      </c>
      <c r="I172" s="47" t="str">
        <f aca="false">IF(OR(G172="",H172=""),"",ROUND(G172*(1-H172),2))</f>
        <v/>
      </c>
      <c r="J172" s="47" t="str">
        <f aca="false">IF(OR(I172="",D172=""),"",ROUND(D172*I172*(1-Offre!$B$9),2))</f>
        <v/>
      </c>
      <c r="K172" s="41" t="str">
        <f aca="false">IF(AND(B172="",C172="",D172=""),"",IF(B172="","Choisissez l'adhérent",IF(E172="","Adhérent inconnu",IF(C172="","Choisissez le support",IF(OR(D172="",D172&lt;=0),"Indiquez la quantité",IF(G172="","Prix à compléter par LineaPix","OK"))))))</f>
        <v/>
      </c>
      <c r="L172" s="41" t="str">
        <f aca="false">IF(C172="","",INDEX(Tarifs!$C$4:$C$30,MATCH(C172,LISTE_SUPPORTS,0)))</f>
        <v/>
      </c>
      <c r="M172" s="48" t="str">
        <f aca="false">IF(OR(E172="",L172=""),"",INDEX(Calculs!$B$42:$M$61,MATCH(E172,Calculs!$A$42:$A$61,0),MATCH(L172,Calculs!$B$41:$M$41,0)))</f>
        <v/>
      </c>
      <c r="N172" s="47" t="str">
        <f aca="false">IF(OR(J172="",M172=""),"",ROUND(D172*ROUND(G172*(1-M172),2)*(1-Offre!$B$9),2))</f>
        <v/>
      </c>
      <c r="O172" s="49" t="n">
        <f aca="false">IF(OR(C172="",D172=""),0,D172*INDEX(Tarifs!$G$4:$G$30,MATCH(C172,LISTE_SUPPORTS,0)))</f>
        <v>0</v>
      </c>
    </row>
    <row r="173" customFormat="false" ht="15" hidden="false" customHeight="false" outlineLevel="0" collapsed="false">
      <c r="A173" s="44" t="n">
        <v>168</v>
      </c>
      <c r="B173" s="35"/>
      <c r="C173" s="35"/>
      <c r="D173" s="45"/>
      <c r="E173" s="46" t="str">
        <f aca="false">IF(B173="","",IFERROR(INDEX('Club et adhérents'!$A$17:$A$36,MATCH(B173,LISTE_ADH,0)),""))</f>
        <v/>
      </c>
      <c r="F173" s="41" t="str">
        <f aca="false">IF(C173="","",INDEX(Tarifs!$E$4:$E$30,MATCH(C173,LISTE_SUPPORTS,0)))</f>
        <v/>
      </c>
      <c r="G173" s="47" t="str">
        <f aca="false">IF(C173="","",IF(INDEX(Tarifs!$F$4:$F$30,MATCH(C173,LISTE_SUPPORTS,0))="","",INDEX(Tarifs!$F$4:$F$30,MATCH(C173,LISTE_SUPPORTS,0))))</f>
        <v/>
      </c>
      <c r="H173" s="48" t="str">
        <f aca="false">IF(L173="","",INDEX(Calculs!$D$4:$D$15,MATCH(L173,Calculs!$A$4:$A$15,0)))</f>
        <v/>
      </c>
      <c r="I173" s="47" t="str">
        <f aca="false">IF(OR(G173="",H173=""),"",ROUND(G173*(1-H173),2))</f>
        <v/>
      </c>
      <c r="J173" s="47" t="str">
        <f aca="false">IF(OR(I173="",D173=""),"",ROUND(D173*I173*(1-Offre!$B$9),2))</f>
        <v/>
      </c>
      <c r="K173" s="41" t="str">
        <f aca="false">IF(AND(B173="",C173="",D173=""),"",IF(B173="","Choisissez l'adhérent",IF(E173="","Adhérent inconnu",IF(C173="","Choisissez le support",IF(OR(D173="",D173&lt;=0),"Indiquez la quantité",IF(G173="","Prix à compléter par LineaPix","OK"))))))</f>
        <v/>
      </c>
      <c r="L173" s="41" t="str">
        <f aca="false">IF(C173="","",INDEX(Tarifs!$C$4:$C$30,MATCH(C173,LISTE_SUPPORTS,0)))</f>
        <v/>
      </c>
      <c r="M173" s="48" t="str">
        <f aca="false">IF(OR(E173="",L173=""),"",INDEX(Calculs!$B$42:$M$61,MATCH(E173,Calculs!$A$42:$A$61,0),MATCH(L173,Calculs!$B$41:$M$41,0)))</f>
        <v/>
      </c>
      <c r="N173" s="47" t="str">
        <f aca="false">IF(OR(J173="",M173=""),"",ROUND(D173*ROUND(G173*(1-M173),2)*(1-Offre!$B$9),2))</f>
        <v/>
      </c>
      <c r="O173" s="49" t="n">
        <f aca="false">IF(OR(C173="",D173=""),0,D173*INDEX(Tarifs!$G$4:$G$30,MATCH(C173,LISTE_SUPPORTS,0)))</f>
        <v>0</v>
      </c>
    </row>
    <row r="174" customFormat="false" ht="15" hidden="false" customHeight="false" outlineLevel="0" collapsed="false">
      <c r="A174" s="44" t="n">
        <v>169</v>
      </c>
      <c r="B174" s="35"/>
      <c r="C174" s="35"/>
      <c r="D174" s="45"/>
      <c r="E174" s="46" t="str">
        <f aca="false">IF(B174="","",IFERROR(INDEX('Club et adhérents'!$A$17:$A$36,MATCH(B174,LISTE_ADH,0)),""))</f>
        <v/>
      </c>
      <c r="F174" s="41" t="str">
        <f aca="false">IF(C174="","",INDEX(Tarifs!$E$4:$E$30,MATCH(C174,LISTE_SUPPORTS,0)))</f>
        <v/>
      </c>
      <c r="G174" s="47" t="str">
        <f aca="false">IF(C174="","",IF(INDEX(Tarifs!$F$4:$F$30,MATCH(C174,LISTE_SUPPORTS,0))="","",INDEX(Tarifs!$F$4:$F$30,MATCH(C174,LISTE_SUPPORTS,0))))</f>
        <v/>
      </c>
      <c r="H174" s="48" t="str">
        <f aca="false">IF(L174="","",INDEX(Calculs!$D$4:$D$15,MATCH(L174,Calculs!$A$4:$A$15,0)))</f>
        <v/>
      </c>
      <c r="I174" s="47" t="str">
        <f aca="false">IF(OR(G174="",H174=""),"",ROUND(G174*(1-H174),2))</f>
        <v/>
      </c>
      <c r="J174" s="47" t="str">
        <f aca="false">IF(OR(I174="",D174=""),"",ROUND(D174*I174*(1-Offre!$B$9),2))</f>
        <v/>
      </c>
      <c r="K174" s="41" t="str">
        <f aca="false">IF(AND(B174="",C174="",D174=""),"",IF(B174="","Choisissez l'adhérent",IF(E174="","Adhérent inconnu",IF(C174="","Choisissez le support",IF(OR(D174="",D174&lt;=0),"Indiquez la quantité",IF(G174="","Prix à compléter par LineaPix","OK"))))))</f>
        <v/>
      </c>
      <c r="L174" s="41" t="str">
        <f aca="false">IF(C174="","",INDEX(Tarifs!$C$4:$C$30,MATCH(C174,LISTE_SUPPORTS,0)))</f>
        <v/>
      </c>
      <c r="M174" s="48" t="str">
        <f aca="false">IF(OR(E174="",L174=""),"",INDEX(Calculs!$B$42:$M$61,MATCH(E174,Calculs!$A$42:$A$61,0),MATCH(L174,Calculs!$B$41:$M$41,0)))</f>
        <v/>
      </c>
      <c r="N174" s="47" t="str">
        <f aca="false">IF(OR(J174="",M174=""),"",ROUND(D174*ROUND(G174*(1-M174),2)*(1-Offre!$B$9),2))</f>
        <v/>
      </c>
      <c r="O174" s="49" t="n">
        <f aca="false">IF(OR(C174="",D174=""),0,D174*INDEX(Tarifs!$G$4:$G$30,MATCH(C174,LISTE_SUPPORTS,0)))</f>
        <v>0</v>
      </c>
    </row>
    <row r="175" customFormat="false" ht="15" hidden="false" customHeight="false" outlineLevel="0" collapsed="false">
      <c r="A175" s="44" t="n">
        <v>170</v>
      </c>
      <c r="B175" s="35"/>
      <c r="C175" s="35"/>
      <c r="D175" s="45"/>
      <c r="E175" s="46" t="str">
        <f aca="false">IF(B175="","",IFERROR(INDEX('Club et adhérents'!$A$17:$A$36,MATCH(B175,LISTE_ADH,0)),""))</f>
        <v/>
      </c>
      <c r="F175" s="41" t="str">
        <f aca="false">IF(C175="","",INDEX(Tarifs!$E$4:$E$30,MATCH(C175,LISTE_SUPPORTS,0)))</f>
        <v/>
      </c>
      <c r="G175" s="47" t="str">
        <f aca="false">IF(C175="","",IF(INDEX(Tarifs!$F$4:$F$30,MATCH(C175,LISTE_SUPPORTS,0))="","",INDEX(Tarifs!$F$4:$F$30,MATCH(C175,LISTE_SUPPORTS,0))))</f>
        <v/>
      </c>
      <c r="H175" s="48" t="str">
        <f aca="false">IF(L175="","",INDEX(Calculs!$D$4:$D$15,MATCH(L175,Calculs!$A$4:$A$15,0)))</f>
        <v/>
      </c>
      <c r="I175" s="47" t="str">
        <f aca="false">IF(OR(G175="",H175=""),"",ROUND(G175*(1-H175),2))</f>
        <v/>
      </c>
      <c r="J175" s="47" t="str">
        <f aca="false">IF(OR(I175="",D175=""),"",ROUND(D175*I175*(1-Offre!$B$9),2))</f>
        <v/>
      </c>
      <c r="K175" s="41" t="str">
        <f aca="false">IF(AND(B175="",C175="",D175=""),"",IF(B175="","Choisissez l'adhérent",IF(E175="","Adhérent inconnu",IF(C175="","Choisissez le support",IF(OR(D175="",D175&lt;=0),"Indiquez la quantité",IF(G175="","Prix à compléter par LineaPix","OK"))))))</f>
        <v/>
      </c>
      <c r="L175" s="41" t="str">
        <f aca="false">IF(C175="","",INDEX(Tarifs!$C$4:$C$30,MATCH(C175,LISTE_SUPPORTS,0)))</f>
        <v/>
      </c>
      <c r="M175" s="48" t="str">
        <f aca="false">IF(OR(E175="",L175=""),"",INDEX(Calculs!$B$42:$M$61,MATCH(E175,Calculs!$A$42:$A$61,0),MATCH(L175,Calculs!$B$41:$M$41,0)))</f>
        <v/>
      </c>
      <c r="N175" s="47" t="str">
        <f aca="false">IF(OR(J175="",M175=""),"",ROUND(D175*ROUND(G175*(1-M175),2)*(1-Offre!$B$9),2))</f>
        <v/>
      </c>
      <c r="O175" s="49" t="n">
        <f aca="false">IF(OR(C175="",D175=""),0,D175*INDEX(Tarifs!$G$4:$G$30,MATCH(C175,LISTE_SUPPORTS,0)))</f>
        <v>0</v>
      </c>
    </row>
    <row r="176" customFormat="false" ht="15" hidden="false" customHeight="false" outlineLevel="0" collapsed="false">
      <c r="A176" s="44" t="n">
        <v>171</v>
      </c>
      <c r="B176" s="35"/>
      <c r="C176" s="35"/>
      <c r="D176" s="45"/>
      <c r="E176" s="46" t="str">
        <f aca="false">IF(B176="","",IFERROR(INDEX('Club et adhérents'!$A$17:$A$36,MATCH(B176,LISTE_ADH,0)),""))</f>
        <v/>
      </c>
      <c r="F176" s="41" t="str">
        <f aca="false">IF(C176="","",INDEX(Tarifs!$E$4:$E$30,MATCH(C176,LISTE_SUPPORTS,0)))</f>
        <v/>
      </c>
      <c r="G176" s="47" t="str">
        <f aca="false">IF(C176="","",IF(INDEX(Tarifs!$F$4:$F$30,MATCH(C176,LISTE_SUPPORTS,0))="","",INDEX(Tarifs!$F$4:$F$30,MATCH(C176,LISTE_SUPPORTS,0))))</f>
        <v/>
      </c>
      <c r="H176" s="48" t="str">
        <f aca="false">IF(L176="","",INDEX(Calculs!$D$4:$D$15,MATCH(L176,Calculs!$A$4:$A$15,0)))</f>
        <v/>
      </c>
      <c r="I176" s="47" t="str">
        <f aca="false">IF(OR(G176="",H176=""),"",ROUND(G176*(1-H176),2))</f>
        <v/>
      </c>
      <c r="J176" s="47" t="str">
        <f aca="false">IF(OR(I176="",D176=""),"",ROUND(D176*I176*(1-Offre!$B$9),2))</f>
        <v/>
      </c>
      <c r="K176" s="41" t="str">
        <f aca="false">IF(AND(B176="",C176="",D176=""),"",IF(B176="","Choisissez l'adhérent",IF(E176="","Adhérent inconnu",IF(C176="","Choisissez le support",IF(OR(D176="",D176&lt;=0),"Indiquez la quantité",IF(G176="","Prix à compléter par LineaPix","OK"))))))</f>
        <v/>
      </c>
      <c r="L176" s="41" t="str">
        <f aca="false">IF(C176="","",INDEX(Tarifs!$C$4:$C$30,MATCH(C176,LISTE_SUPPORTS,0)))</f>
        <v/>
      </c>
      <c r="M176" s="48" t="str">
        <f aca="false">IF(OR(E176="",L176=""),"",INDEX(Calculs!$B$42:$M$61,MATCH(E176,Calculs!$A$42:$A$61,0),MATCH(L176,Calculs!$B$41:$M$41,0)))</f>
        <v/>
      </c>
      <c r="N176" s="47" t="str">
        <f aca="false">IF(OR(J176="",M176=""),"",ROUND(D176*ROUND(G176*(1-M176),2)*(1-Offre!$B$9),2))</f>
        <v/>
      </c>
      <c r="O176" s="49" t="n">
        <f aca="false">IF(OR(C176="",D176=""),0,D176*INDEX(Tarifs!$G$4:$G$30,MATCH(C176,LISTE_SUPPORTS,0)))</f>
        <v>0</v>
      </c>
    </row>
    <row r="177" customFormat="false" ht="15" hidden="false" customHeight="false" outlineLevel="0" collapsed="false">
      <c r="A177" s="44" t="n">
        <v>172</v>
      </c>
      <c r="B177" s="35"/>
      <c r="C177" s="35"/>
      <c r="D177" s="45"/>
      <c r="E177" s="46" t="str">
        <f aca="false">IF(B177="","",IFERROR(INDEX('Club et adhérents'!$A$17:$A$36,MATCH(B177,LISTE_ADH,0)),""))</f>
        <v/>
      </c>
      <c r="F177" s="41" t="str">
        <f aca="false">IF(C177="","",INDEX(Tarifs!$E$4:$E$30,MATCH(C177,LISTE_SUPPORTS,0)))</f>
        <v/>
      </c>
      <c r="G177" s="47" t="str">
        <f aca="false">IF(C177="","",IF(INDEX(Tarifs!$F$4:$F$30,MATCH(C177,LISTE_SUPPORTS,0))="","",INDEX(Tarifs!$F$4:$F$30,MATCH(C177,LISTE_SUPPORTS,0))))</f>
        <v/>
      </c>
      <c r="H177" s="48" t="str">
        <f aca="false">IF(L177="","",INDEX(Calculs!$D$4:$D$15,MATCH(L177,Calculs!$A$4:$A$15,0)))</f>
        <v/>
      </c>
      <c r="I177" s="47" t="str">
        <f aca="false">IF(OR(G177="",H177=""),"",ROUND(G177*(1-H177),2))</f>
        <v/>
      </c>
      <c r="J177" s="47" t="str">
        <f aca="false">IF(OR(I177="",D177=""),"",ROUND(D177*I177*(1-Offre!$B$9),2))</f>
        <v/>
      </c>
      <c r="K177" s="41" t="str">
        <f aca="false">IF(AND(B177="",C177="",D177=""),"",IF(B177="","Choisissez l'adhérent",IF(E177="","Adhérent inconnu",IF(C177="","Choisissez le support",IF(OR(D177="",D177&lt;=0),"Indiquez la quantité",IF(G177="","Prix à compléter par LineaPix","OK"))))))</f>
        <v/>
      </c>
      <c r="L177" s="41" t="str">
        <f aca="false">IF(C177="","",INDEX(Tarifs!$C$4:$C$30,MATCH(C177,LISTE_SUPPORTS,0)))</f>
        <v/>
      </c>
      <c r="M177" s="48" t="str">
        <f aca="false">IF(OR(E177="",L177=""),"",INDEX(Calculs!$B$42:$M$61,MATCH(E177,Calculs!$A$42:$A$61,0),MATCH(L177,Calculs!$B$41:$M$41,0)))</f>
        <v/>
      </c>
      <c r="N177" s="47" t="str">
        <f aca="false">IF(OR(J177="",M177=""),"",ROUND(D177*ROUND(G177*(1-M177),2)*(1-Offre!$B$9),2))</f>
        <v/>
      </c>
      <c r="O177" s="49" t="n">
        <f aca="false">IF(OR(C177="",D177=""),0,D177*INDEX(Tarifs!$G$4:$G$30,MATCH(C177,LISTE_SUPPORTS,0)))</f>
        <v>0</v>
      </c>
    </row>
    <row r="178" customFormat="false" ht="15" hidden="false" customHeight="false" outlineLevel="0" collapsed="false">
      <c r="A178" s="44" t="n">
        <v>173</v>
      </c>
      <c r="B178" s="35"/>
      <c r="C178" s="35"/>
      <c r="D178" s="45"/>
      <c r="E178" s="46" t="str">
        <f aca="false">IF(B178="","",IFERROR(INDEX('Club et adhérents'!$A$17:$A$36,MATCH(B178,LISTE_ADH,0)),""))</f>
        <v/>
      </c>
      <c r="F178" s="41" t="str">
        <f aca="false">IF(C178="","",INDEX(Tarifs!$E$4:$E$30,MATCH(C178,LISTE_SUPPORTS,0)))</f>
        <v/>
      </c>
      <c r="G178" s="47" t="str">
        <f aca="false">IF(C178="","",IF(INDEX(Tarifs!$F$4:$F$30,MATCH(C178,LISTE_SUPPORTS,0))="","",INDEX(Tarifs!$F$4:$F$30,MATCH(C178,LISTE_SUPPORTS,0))))</f>
        <v/>
      </c>
      <c r="H178" s="48" t="str">
        <f aca="false">IF(L178="","",INDEX(Calculs!$D$4:$D$15,MATCH(L178,Calculs!$A$4:$A$15,0)))</f>
        <v/>
      </c>
      <c r="I178" s="47" t="str">
        <f aca="false">IF(OR(G178="",H178=""),"",ROUND(G178*(1-H178),2))</f>
        <v/>
      </c>
      <c r="J178" s="47" t="str">
        <f aca="false">IF(OR(I178="",D178=""),"",ROUND(D178*I178*(1-Offre!$B$9),2))</f>
        <v/>
      </c>
      <c r="K178" s="41" t="str">
        <f aca="false">IF(AND(B178="",C178="",D178=""),"",IF(B178="","Choisissez l'adhérent",IF(E178="","Adhérent inconnu",IF(C178="","Choisissez le support",IF(OR(D178="",D178&lt;=0),"Indiquez la quantité",IF(G178="","Prix à compléter par LineaPix","OK"))))))</f>
        <v/>
      </c>
      <c r="L178" s="41" t="str">
        <f aca="false">IF(C178="","",INDEX(Tarifs!$C$4:$C$30,MATCH(C178,LISTE_SUPPORTS,0)))</f>
        <v/>
      </c>
      <c r="M178" s="48" t="str">
        <f aca="false">IF(OR(E178="",L178=""),"",INDEX(Calculs!$B$42:$M$61,MATCH(E178,Calculs!$A$42:$A$61,0),MATCH(L178,Calculs!$B$41:$M$41,0)))</f>
        <v/>
      </c>
      <c r="N178" s="47" t="str">
        <f aca="false">IF(OR(J178="",M178=""),"",ROUND(D178*ROUND(G178*(1-M178),2)*(1-Offre!$B$9),2))</f>
        <v/>
      </c>
      <c r="O178" s="49" t="n">
        <f aca="false">IF(OR(C178="",D178=""),0,D178*INDEX(Tarifs!$G$4:$G$30,MATCH(C178,LISTE_SUPPORTS,0)))</f>
        <v>0</v>
      </c>
    </row>
    <row r="179" customFormat="false" ht="15" hidden="false" customHeight="false" outlineLevel="0" collapsed="false">
      <c r="A179" s="44" t="n">
        <v>174</v>
      </c>
      <c r="B179" s="35"/>
      <c r="C179" s="35"/>
      <c r="D179" s="45"/>
      <c r="E179" s="46" t="str">
        <f aca="false">IF(B179="","",IFERROR(INDEX('Club et adhérents'!$A$17:$A$36,MATCH(B179,LISTE_ADH,0)),""))</f>
        <v/>
      </c>
      <c r="F179" s="41" t="str">
        <f aca="false">IF(C179="","",INDEX(Tarifs!$E$4:$E$30,MATCH(C179,LISTE_SUPPORTS,0)))</f>
        <v/>
      </c>
      <c r="G179" s="47" t="str">
        <f aca="false">IF(C179="","",IF(INDEX(Tarifs!$F$4:$F$30,MATCH(C179,LISTE_SUPPORTS,0))="","",INDEX(Tarifs!$F$4:$F$30,MATCH(C179,LISTE_SUPPORTS,0))))</f>
        <v/>
      </c>
      <c r="H179" s="48" t="str">
        <f aca="false">IF(L179="","",INDEX(Calculs!$D$4:$D$15,MATCH(L179,Calculs!$A$4:$A$15,0)))</f>
        <v/>
      </c>
      <c r="I179" s="47" t="str">
        <f aca="false">IF(OR(G179="",H179=""),"",ROUND(G179*(1-H179),2))</f>
        <v/>
      </c>
      <c r="J179" s="47" t="str">
        <f aca="false">IF(OR(I179="",D179=""),"",ROUND(D179*I179*(1-Offre!$B$9),2))</f>
        <v/>
      </c>
      <c r="K179" s="41" t="str">
        <f aca="false">IF(AND(B179="",C179="",D179=""),"",IF(B179="","Choisissez l'adhérent",IF(E179="","Adhérent inconnu",IF(C179="","Choisissez le support",IF(OR(D179="",D179&lt;=0),"Indiquez la quantité",IF(G179="","Prix à compléter par LineaPix","OK"))))))</f>
        <v/>
      </c>
      <c r="L179" s="41" t="str">
        <f aca="false">IF(C179="","",INDEX(Tarifs!$C$4:$C$30,MATCH(C179,LISTE_SUPPORTS,0)))</f>
        <v/>
      </c>
      <c r="M179" s="48" t="str">
        <f aca="false">IF(OR(E179="",L179=""),"",INDEX(Calculs!$B$42:$M$61,MATCH(E179,Calculs!$A$42:$A$61,0),MATCH(L179,Calculs!$B$41:$M$41,0)))</f>
        <v/>
      </c>
      <c r="N179" s="47" t="str">
        <f aca="false">IF(OR(J179="",M179=""),"",ROUND(D179*ROUND(G179*(1-M179),2)*(1-Offre!$B$9),2))</f>
        <v/>
      </c>
      <c r="O179" s="49" t="n">
        <f aca="false">IF(OR(C179="",D179=""),0,D179*INDEX(Tarifs!$G$4:$G$30,MATCH(C179,LISTE_SUPPORTS,0)))</f>
        <v>0</v>
      </c>
    </row>
    <row r="180" customFormat="false" ht="15" hidden="false" customHeight="false" outlineLevel="0" collapsed="false">
      <c r="A180" s="44" t="n">
        <v>175</v>
      </c>
      <c r="B180" s="35"/>
      <c r="C180" s="35"/>
      <c r="D180" s="45"/>
      <c r="E180" s="46" t="str">
        <f aca="false">IF(B180="","",IFERROR(INDEX('Club et adhérents'!$A$17:$A$36,MATCH(B180,LISTE_ADH,0)),""))</f>
        <v/>
      </c>
      <c r="F180" s="41" t="str">
        <f aca="false">IF(C180="","",INDEX(Tarifs!$E$4:$E$30,MATCH(C180,LISTE_SUPPORTS,0)))</f>
        <v/>
      </c>
      <c r="G180" s="47" t="str">
        <f aca="false">IF(C180="","",IF(INDEX(Tarifs!$F$4:$F$30,MATCH(C180,LISTE_SUPPORTS,0))="","",INDEX(Tarifs!$F$4:$F$30,MATCH(C180,LISTE_SUPPORTS,0))))</f>
        <v/>
      </c>
      <c r="H180" s="48" t="str">
        <f aca="false">IF(L180="","",INDEX(Calculs!$D$4:$D$15,MATCH(L180,Calculs!$A$4:$A$15,0)))</f>
        <v/>
      </c>
      <c r="I180" s="47" t="str">
        <f aca="false">IF(OR(G180="",H180=""),"",ROUND(G180*(1-H180),2))</f>
        <v/>
      </c>
      <c r="J180" s="47" t="str">
        <f aca="false">IF(OR(I180="",D180=""),"",ROUND(D180*I180*(1-Offre!$B$9),2))</f>
        <v/>
      </c>
      <c r="K180" s="41" t="str">
        <f aca="false">IF(AND(B180="",C180="",D180=""),"",IF(B180="","Choisissez l'adhérent",IF(E180="","Adhérent inconnu",IF(C180="","Choisissez le support",IF(OR(D180="",D180&lt;=0),"Indiquez la quantité",IF(G180="","Prix à compléter par LineaPix","OK"))))))</f>
        <v/>
      </c>
      <c r="L180" s="41" t="str">
        <f aca="false">IF(C180="","",INDEX(Tarifs!$C$4:$C$30,MATCH(C180,LISTE_SUPPORTS,0)))</f>
        <v/>
      </c>
      <c r="M180" s="48" t="str">
        <f aca="false">IF(OR(E180="",L180=""),"",INDEX(Calculs!$B$42:$M$61,MATCH(E180,Calculs!$A$42:$A$61,0),MATCH(L180,Calculs!$B$41:$M$41,0)))</f>
        <v/>
      </c>
      <c r="N180" s="47" t="str">
        <f aca="false">IF(OR(J180="",M180=""),"",ROUND(D180*ROUND(G180*(1-M180),2)*(1-Offre!$B$9),2))</f>
        <v/>
      </c>
      <c r="O180" s="49" t="n">
        <f aca="false">IF(OR(C180="",D180=""),0,D180*INDEX(Tarifs!$G$4:$G$30,MATCH(C180,LISTE_SUPPORTS,0)))</f>
        <v>0</v>
      </c>
    </row>
    <row r="181" customFormat="false" ht="15" hidden="false" customHeight="false" outlineLevel="0" collapsed="false">
      <c r="A181" s="44" t="n">
        <v>176</v>
      </c>
      <c r="B181" s="35"/>
      <c r="C181" s="35"/>
      <c r="D181" s="45"/>
      <c r="E181" s="46" t="str">
        <f aca="false">IF(B181="","",IFERROR(INDEX('Club et adhérents'!$A$17:$A$36,MATCH(B181,LISTE_ADH,0)),""))</f>
        <v/>
      </c>
      <c r="F181" s="41" t="str">
        <f aca="false">IF(C181="","",INDEX(Tarifs!$E$4:$E$30,MATCH(C181,LISTE_SUPPORTS,0)))</f>
        <v/>
      </c>
      <c r="G181" s="47" t="str">
        <f aca="false">IF(C181="","",IF(INDEX(Tarifs!$F$4:$F$30,MATCH(C181,LISTE_SUPPORTS,0))="","",INDEX(Tarifs!$F$4:$F$30,MATCH(C181,LISTE_SUPPORTS,0))))</f>
        <v/>
      </c>
      <c r="H181" s="48" t="str">
        <f aca="false">IF(L181="","",INDEX(Calculs!$D$4:$D$15,MATCH(L181,Calculs!$A$4:$A$15,0)))</f>
        <v/>
      </c>
      <c r="I181" s="47" t="str">
        <f aca="false">IF(OR(G181="",H181=""),"",ROUND(G181*(1-H181),2))</f>
        <v/>
      </c>
      <c r="J181" s="47" t="str">
        <f aca="false">IF(OR(I181="",D181=""),"",ROUND(D181*I181*(1-Offre!$B$9),2))</f>
        <v/>
      </c>
      <c r="K181" s="41" t="str">
        <f aca="false">IF(AND(B181="",C181="",D181=""),"",IF(B181="","Choisissez l'adhérent",IF(E181="","Adhérent inconnu",IF(C181="","Choisissez le support",IF(OR(D181="",D181&lt;=0),"Indiquez la quantité",IF(G181="","Prix à compléter par LineaPix","OK"))))))</f>
        <v/>
      </c>
      <c r="L181" s="41" t="str">
        <f aca="false">IF(C181="","",INDEX(Tarifs!$C$4:$C$30,MATCH(C181,LISTE_SUPPORTS,0)))</f>
        <v/>
      </c>
      <c r="M181" s="48" t="str">
        <f aca="false">IF(OR(E181="",L181=""),"",INDEX(Calculs!$B$42:$M$61,MATCH(E181,Calculs!$A$42:$A$61,0),MATCH(L181,Calculs!$B$41:$M$41,0)))</f>
        <v/>
      </c>
      <c r="N181" s="47" t="str">
        <f aca="false">IF(OR(J181="",M181=""),"",ROUND(D181*ROUND(G181*(1-M181),2)*(1-Offre!$B$9),2))</f>
        <v/>
      </c>
      <c r="O181" s="49" t="n">
        <f aca="false">IF(OR(C181="",D181=""),0,D181*INDEX(Tarifs!$G$4:$G$30,MATCH(C181,LISTE_SUPPORTS,0)))</f>
        <v>0</v>
      </c>
    </row>
    <row r="182" customFormat="false" ht="15" hidden="false" customHeight="false" outlineLevel="0" collapsed="false">
      <c r="A182" s="44" t="n">
        <v>177</v>
      </c>
      <c r="B182" s="35"/>
      <c r="C182" s="35"/>
      <c r="D182" s="45"/>
      <c r="E182" s="46" t="str">
        <f aca="false">IF(B182="","",IFERROR(INDEX('Club et adhérents'!$A$17:$A$36,MATCH(B182,LISTE_ADH,0)),""))</f>
        <v/>
      </c>
      <c r="F182" s="41" t="str">
        <f aca="false">IF(C182="","",INDEX(Tarifs!$E$4:$E$30,MATCH(C182,LISTE_SUPPORTS,0)))</f>
        <v/>
      </c>
      <c r="G182" s="47" t="str">
        <f aca="false">IF(C182="","",IF(INDEX(Tarifs!$F$4:$F$30,MATCH(C182,LISTE_SUPPORTS,0))="","",INDEX(Tarifs!$F$4:$F$30,MATCH(C182,LISTE_SUPPORTS,0))))</f>
        <v/>
      </c>
      <c r="H182" s="48" t="str">
        <f aca="false">IF(L182="","",INDEX(Calculs!$D$4:$D$15,MATCH(L182,Calculs!$A$4:$A$15,0)))</f>
        <v/>
      </c>
      <c r="I182" s="47" t="str">
        <f aca="false">IF(OR(G182="",H182=""),"",ROUND(G182*(1-H182),2))</f>
        <v/>
      </c>
      <c r="J182" s="47" t="str">
        <f aca="false">IF(OR(I182="",D182=""),"",ROUND(D182*I182*(1-Offre!$B$9),2))</f>
        <v/>
      </c>
      <c r="K182" s="41" t="str">
        <f aca="false">IF(AND(B182="",C182="",D182=""),"",IF(B182="","Choisissez l'adhérent",IF(E182="","Adhérent inconnu",IF(C182="","Choisissez le support",IF(OR(D182="",D182&lt;=0),"Indiquez la quantité",IF(G182="","Prix à compléter par LineaPix","OK"))))))</f>
        <v/>
      </c>
      <c r="L182" s="41" t="str">
        <f aca="false">IF(C182="","",INDEX(Tarifs!$C$4:$C$30,MATCH(C182,LISTE_SUPPORTS,0)))</f>
        <v/>
      </c>
      <c r="M182" s="48" t="str">
        <f aca="false">IF(OR(E182="",L182=""),"",INDEX(Calculs!$B$42:$M$61,MATCH(E182,Calculs!$A$42:$A$61,0),MATCH(L182,Calculs!$B$41:$M$41,0)))</f>
        <v/>
      </c>
      <c r="N182" s="47" t="str">
        <f aca="false">IF(OR(J182="",M182=""),"",ROUND(D182*ROUND(G182*(1-M182),2)*(1-Offre!$B$9),2))</f>
        <v/>
      </c>
      <c r="O182" s="49" t="n">
        <f aca="false">IF(OR(C182="",D182=""),0,D182*INDEX(Tarifs!$G$4:$G$30,MATCH(C182,LISTE_SUPPORTS,0)))</f>
        <v>0</v>
      </c>
    </row>
    <row r="183" customFormat="false" ht="15" hidden="false" customHeight="false" outlineLevel="0" collapsed="false">
      <c r="A183" s="44" t="n">
        <v>178</v>
      </c>
      <c r="B183" s="35"/>
      <c r="C183" s="35"/>
      <c r="D183" s="45"/>
      <c r="E183" s="46" t="str">
        <f aca="false">IF(B183="","",IFERROR(INDEX('Club et adhérents'!$A$17:$A$36,MATCH(B183,LISTE_ADH,0)),""))</f>
        <v/>
      </c>
      <c r="F183" s="41" t="str">
        <f aca="false">IF(C183="","",INDEX(Tarifs!$E$4:$E$30,MATCH(C183,LISTE_SUPPORTS,0)))</f>
        <v/>
      </c>
      <c r="G183" s="47" t="str">
        <f aca="false">IF(C183="","",IF(INDEX(Tarifs!$F$4:$F$30,MATCH(C183,LISTE_SUPPORTS,0))="","",INDEX(Tarifs!$F$4:$F$30,MATCH(C183,LISTE_SUPPORTS,0))))</f>
        <v/>
      </c>
      <c r="H183" s="48" t="str">
        <f aca="false">IF(L183="","",INDEX(Calculs!$D$4:$D$15,MATCH(L183,Calculs!$A$4:$A$15,0)))</f>
        <v/>
      </c>
      <c r="I183" s="47" t="str">
        <f aca="false">IF(OR(G183="",H183=""),"",ROUND(G183*(1-H183),2))</f>
        <v/>
      </c>
      <c r="J183" s="47" t="str">
        <f aca="false">IF(OR(I183="",D183=""),"",ROUND(D183*I183*(1-Offre!$B$9),2))</f>
        <v/>
      </c>
      <c r="K183" s="41" t="str">
        <f aca="false">IF(AND(B183="",C183="",D183=""),"",IF(B183="","Choisissez l'adhérent",IF(E183="","Adhérent inconnu",IF(C183="","Choisissez le support",IF(OR(D183="",D183&lt;=0),"Indiquez la quantité",IF(G183="","Prix à compléter par LineaPix","OK"))))))</f>
        <v/>
      </c>
      <c r="L183" s="41" t="str">
        <f aca="false">IF(C183="","",INDEX(Tarifs!$C$4:$C$30,MATCH(C183,LISTE_SUPPORTS,0)))</f>
        <v/>
      </c>
      <c r="M183" s="48" t="str">
        <f aca="false">IF(OR(E183="",L183=""),"",INDEX(Calculs!$B$42:$M$61,MATCH(E183,Calculs!$A$42:$A$61,0),MATCH(L183,Calculs!$B$41:$M$41,0)))</f>
        <v/>
      </c>
      <c r="N183" s="47" t="str">
        <f aca="false">IF(OR(J183="",M183=""),"",ROUND(D183*ROUND(G183*(1-M183),2)*(1-Offre!$B$9),2))</f>
        <v/>
      </c>
      <c r="O183" s="49" t="n">
        <f aca="false">IF(OR(C183="",D183=""),0,D183*INDEX(Tarifs!$G$4:$G$30,MATCH(C183,LISTE_SUPPORTS,0)))</f>
        <v>0</v>
      </c>
    </row>
    <row r="184" customFormat="false" ht="15" hidden="false" customHeight="false" outlineLevel="0" collapsed="false">
      <c r="A184" s="44" t="n">
        <v>179</v>
      </c>
      <c r="B184" s="35"/>
      <c r="C184" s="35"/>
      <c r="D184" s="45"/>
      <c r="E184" s="46" t="str">
        <f aca="false">IF(B184="","",IFERROR(INDEX('Club et adhérents'!$A$17:$A$36,MATCH(B184,LISTE_ADH,0)),""))</f>
        <v/>
      </c>
      <c r="F184" s="41" t="str">
        <f aca="false">IF(C184="","",INDEX(Tarifs!$E$4:$E$30,MATCH(C184,LISTE_SUPPORTS,0)))</f>
        <v/>
      </c>
      <c r="G184" s="47" t="str">
        <f aca="false">IF(C184="","",IF(INDEX(Tarifs!$F$4:$F$30,MATCH(C184,LISTE_SUPPORTS,0))="","",INDEX(Tarifs!$F$4:$F$30,MATCH(C184,LISTE_SUPPORTS,0))))</f>
        <v/>
      </c>
      <c r="H184" s="48" t="str">
        <f aca="false">IF(L184="","",INDEX(Calculs!$D$4:$D$15,MATCH(L184,Calculs!$A$4:$A$15,0)))</f>
        <v/>
      </c>
      <c r="I184" s="47" t="str">
        <f aca="false">IF(OR(G184="",H184=""),"",ROUND(G184*(1-H184),2))</f>
        <v/>
      </c>
      <c r="J184" s="47" t="str">
        <f aca="false">IF(OR(I184="",D184=""),"",ROUND(D184*I184*(1-Offre!$B$9),2))</f>
        <v/>
      </c>
      <c r="K184" s="41" t="str">
        <f aca="false">IF(AND(B184="",C184="",D184=""),"",IF(B184="","Choisissez l'adhérent",IF(E184="","Adhérent inconnu",IF(C184="","Choisissez le support",IF(OR(D184="",D184&lt;=0),"Indiquez la quantité",IF(G184="","Prix à compléter par LineaPix","OK"))))))</f>
        <v/>
      </c>
      <c r="L184" s="41" t="str">
        <f aca="false">IF(C184="","",INDEX(Tarifs!$C$4:$C$30,MATCH(C184,LISTE_SUPPORTS,0)))</f>
        <v/>
      </c>
      <c r="M184" s="48" t="str">
        <f aca="false">IF(OR(E184="",L184=""),"",INDEX(Calculs!$B$42:$M$61,MATCH(E184,Calculs!$A$42:$A$61,0),MATCH(L184,Calculs!$B$41:$M$41,0)))</f>
        <v/>
      </c>
      <c r="N184" s="47" t="str">
        <f aca="false">IF(OR(J184="",M184=""),"",ROUND(D184*ROUND(G184*(1-M184),2)*(1-Offre!$B$9),2))</f>
        <v/>
      </c>
      <c r="O184" s="49" t="n">
        <f aca="false">IF(OR(C184="",D184=""),0,D184*INDEX(Tarifs!$G$4:$G$30,MATCH(C184,LISTE_SUPPORTS,0)))</f>
        <v>0</v>
      </c>
    </row>
    <row r="185" customFormat="false" ht="15" hidden="false" customHeight="false" outlineLevel="0" collapsed="false">
      <c r="A185" s="44" t="n">
        <v>180</v>
      </c>
      <c r="B185" s="35"/>
      <c r="C185" s="35"/>
      <c r="D185" s="45"/>
      <c r="E185" s="46" t="str">
        <f aca="false">IF(B185="","",IFERROR(INDEX('Club et adhérents'!$A$17:$A$36,MATCH(B185,LISTE_ADH,0)),""))</f>
        <v/>
      </c>
      <c r="F185" s="41" t="str">
        <f aca="false">IF(C185="","",INDEX(Tarifs!$E$4:$E$30,MATCH(C185,LISTE_SUPPORTS,0)))</f>
        <v/>
      </c>
      <c r="G185" s="47" t="str">
        <f aca="false">IF(C185="","",IF(INDEX(Tarifs!$F$4:$F$30,MATCH(C185,LISTE_SUPPORTS,0))="","",INDEX(Tarifs!$F$4:$F$30,MATCH(C185,LISTE_SUPPORTS,0))))</f>
        <v/>
      </c>
      <c r="H185" s="48" t="str">
        <f aca="false">IF(L185="","",INDEX(Calculs!$D$4:$D$15,MATCH(L185,Calculs!$A$4:$A$15,0)))</f>
        <v/>
      </c>
      <c r="I185" s="47" t="str">
        <f aca="false">IF(OR(G185="",H185=""),"",ROUND(G185*(1-H185),2))</f>
        <v/>
      </c>
      <c r="J185" s="47" t="str">
        <f aca="false">IF(OR(I185="",D185=""),"",ROUND(D185*I185*(1-Offre!$B$9),2))</f>
        <v/>
      </c>
      <c r="K185" s="41" t="str">
        <f aca="false">IF(AND(B185="",C185="",D185=""),"",IF(B185="","Choisissez l'adhérent",IF(E185="","Adhérent inconnu",IF(C185="","Choisissez le support",IF(OR(D185="",D185&lt;=0),"Indiquez la quantité",IF(G185="","Prix à compléter par LineaPix","OK"))))))</f>
        <v/>
      </c>
      <c r="L185" s="41" t="str">
        <f aca="false">IF(C185="","",INDEX(Tarifs!$C$4:$C$30,MATCH(C185,LISTE_SUPPORTS,0)))</f>
        <v/>
      </c>
      <c r="M185" s="48" t="str">
        <f aca="false">IF(OR(E185="",L185=""),"",INDEX(Calculs!$B$42:$M$61,MATCH(E185,Calculs!$A$42:$A$61,0),MATCH(L185,Calculs!$B$41:$M$41,0)))</f>
        <v/>
      </c>
      <c r="N185" s="47" t="str">
        <f aca="false">IF(OR(J185="",M185=""),"",ROUND(D185*ROUND(G185*(1-M185),2)*(1-Offre!$B$9),2))</f>
        <v/>
      </c>
      <c r="O185" s="49" t="n">
        <f aca="false">IF(OR(C185="",D185=""),0,D185*INDEX(Tarifs!$G$4:$G$30,MATCH(C185,LISTE_SUPPORTS,0)))</f>
        <v>0</v>
      </c>
    </row>
    <row r="186" customFormat="false" ht="15" hidden="false" customHeight="false" outlineLevel="0" collapsed="false">
      <c r="A186" s="44" t="n">
        <v>181</v>
      </c>
      <c r="B186" s="35"/>
      <c r="C186" s="35"/>
      <c r="D186" s="45"/>
      <c r="E186" s="46" t="str">
        <f aca="false">IF(B186="","",IFERROR(INDEX('Club et adhérents'!$A$17:$A$36,MATCH(B186,LISTE_ADH,0)),""))</f>
        <v/>
      </c>
      <c r="F186" s="41" t="str">
        <f aca="false">IF(C186="","",INDEX(Tarifs!$E$4:$E$30,MATCH(C186,LISTE_SUPPORTS,0)))</f>
        <v/>
      </c>
      <c r="G186" s="47" t="str">
        <f aca="false">IF(C186="","",IF(INDEX(Tarifs!$F$4:$F$30,MATCH(C186,LISTE_SUPPORTS,0))="","",INDEX(Tarifs!$F$4:$F$30,MATCH(C186,LISTE_SUPPORTS,0))))</f>
        <v/>
      </c>
      <c r="H186" s="48" t="str">
        <f aca="false">IF(L186="","",INDEX(Calculs!$D$4:$D$15,MATCH(L186,Calculs!$A$4:$A$15,0)))</f>
        <v/>
      </c>
      <c r="I186" s="47" t="str">
        <f aca="false">IF(OR(G186="",H186=""),"",ROUND(G186*(1-H186),2))</f>
        <v/>
      </c>
      <c r="J186" s="47" t="str">
        <f aca="false">IF(OR(I186="",D186=""),"",ROUND(D186*I186*(1-Offre!$B$9),2))</f>
        <v/>
      </c>
      <c r="K186" s="41" t="str">
        <f aca="false">IF(AND(B186="",C186="",D186=""),"",IF(B186="","Choisissez l'adhérent",IF(E186="","Adhérent inconnu",IF(C186="","Choisissez le support",IF(OR(D186="",D186&lt;=0),"Indiquez la quantité",IF(G186="","Prix à compléter par LineaPix","OK"))))))</f>
        <v/>
      </c>
      <c r="L186" s="41" t="str">
        <f aca="false">IF(C186="","",INDEX(Tarifs!$C$4:$C$30,MATCH(C186,LISTE_SUPPORTS,0)))</f>
        <v/>
      </c>
      <c r="M186" s="48" t="str">
        <f aca="false">IF(OR(E186="",L186=""),"",INDEX(Calculs!$B$42:$M$61,MATCH(E186,Calculs!$A$42:$A$61,0),MATCH(L186,Calculs!$B$41:$M$41,0)))</f>
        <v/>
      </c>
      <c r="N186" s="47" t="str">
        <f aca="false">IF(OR(J186="",M186=""),"",ROUND(D186*ROUND(G186*(1-M186),2)*(1-Offre!$B$9),2))</f>
        <v/>
      </c>
      <c r="O186" s="49" t="n">
        <f aca="false">IF(OR(C186="",D186=""),0,D186*INDEX(Tarifs!$G$4:$G$30,MATCH(C186,LISTE_SUPPORTS,0)))</f>
        <v>0</v>
      </c>
    </row>
    <row r="187" customFormat="false" ht="15" hidden="false" customHeight="false" outlineLevel="0" collapsed="false">
      <c r="A187" s="44" t="n">
        <v>182</v>
      </c>
      <c r="B187" s="35"/>
      <c r="C187" s="35"/>
      <c r="D187" s="45"/>
      <c r="E187" s="46" t="str">
        <f aca="false">IF(B187="","",IFERROR(INDEX('Club et adhérents'!$A$17:$A$36,MATCH(B187,LISTE_ADH,0)),""))</f>
        <v/>
      </c>
      <c r="F187" s="41" t="str">
        <f aca="false">IF(C187="","",INDEX(Tarifs!$E$4:$E$30,MATCH(C187,LISTE_SUPPORTS,0)))</f>
        <v/>
      </c>
      <c r="G187" s="47" t="str">
        <f aca="false">IF(C187="","",IF(INDEX(Tarifs!$F$4:$F$30,MATCH(C187,LISTE_SUPPORTS,0))="","",INDEX(Tarifs!$F$4:$F$30,MATCH(C187,LISTE_SUPPORTS,0))))</f>
        <v/>
      </c>
      <c r="H187" s="48" t="str">
        <f aca="false">IF(L187="","",INDEX(Calculs!$D$4:$D$15,MATCH(L187,Calculs!$A$4:$A$15,0)))</f>
        <v/>
      </c>
      <c r="I187" s="47" t="str">
        <f aca="false">IF(OR(G187="",H187=""),"",ROUND(G187*(1-H187),2))</f>
        <v/>
      </c>
      <c r="J187" s="47" t="str">
        <f aca="false">IF(OR(I187="",D187=""),"",ROUND(D187*I187*(1-Offre!$B$9),2))</f>
        <v/>
      </c>
      <c r="K187" s="41" t="str">
        <f aca="false">IF(AND(B187="",C187="",D187=""),"",IF(B187="","Choisissez l'adhérent",IF(E187="","Adhérent inconnu",IF(C187="","Choisissez le support",IF(OR(D187="",D187&lt;=0),"Indiquez la quantité",IF(G187="","Prix à compléter par LineaPix","OK"))))))</f>
        <v/>
      </c>
      <c r="L187" s="41" t="str">
        <f aca="false">IF(C187="","",INDEX(Tarifs!$C$4:$C$30,MATCH(C187,LISTE_SUPPORTS,0)))</f>
        <v/>
      </c>
      <c r="M187" s="48" t="str">
        <f aca="false">IF(OR(E187="",L187=""),"",INDEX(Calculs!$B$42:$M$61,MATCH(E187,Calculs!$A$42:$A$61,0),MATCH(L187,Calculs!$B$41:$M$41,0)))</f>
        <v/>
      </c>
      <c r="N187" s="47" t="str">
        <f aca="false">IF(OR(J187="",M187=""),"",ROUND(D187*ROUND(G187*(1-M187),2)*(1-Offre!$B$9),2))</f>
        <v/>
      </c>
      <c r="O187" s="49" t="n">
        <f aca="false">IF(OR(C187="",D187=""),0,D187*INDEX(Tarifs!$G$4:$G$30,MATCH(C187,LISTE_SUPPORTS,0)))</f>
        <v>0</v>
      </c>
    </row>
    <row r="188" customFormat="false" ht="15" hidden="false" customHeight="false" outlineLevel="0" collapsed="false">
      <c r="A188" s="44" t="n">
        <v>183</v>
      </c>
      <c r="B188" s="35"/>
      <c r="C188" s="35"/>
      <c r="D188" s="45"/>
      <c r="E188" s="46" t="str">
        <f aca="false">IF(B188="","",IFERROR(INDEX('Club et adhérents'!$A$17:$A$36,MATCH(B188,LISTE_ADH,0)),""))</f>
        <v/>
      </c>
      <c r="F188" s="41" t="str">
        <f aca="false">IF(C188="","",INDEX(Tarifs!$E$4:$E$30,MATCH(C188,LISTE_SUPPORTS,0)))</f>
        <v/>
      </c>
      <c r="G188" s="47" t="str">
        <f aca="false">IF(C188="","",IF(INDEX(Tarifs!$F$4:$F$30,MATCH(C188,LISTE_SUPPORTS,0))="","",INDEX(Tarifs!$F$4:$F$30,MATCH(C188,LISTE_SUPPORTS,0))))</f>
        <v/>
      </c>
      <c r="H188" s="48" t="str">
        <f aca="false">IF(L188="","",INDEX(Calculs!$D$4:$D$15,MATCH(L188,Calculs!$A$4:$A$15,0)))</f>
        <v/>
      </c>
      <c r="I188" s="47" t="str">
        <f aca="false">IF(OR(G188="",H188=""),"",ROUND(G188*(1-H188),2))</f>
        <v/>
      </c>
      <c r="J188" s="47" t="str">
        <f aca="false">IF(OR(I188="",D188=""),"",ROUND(D188*I188*(1-Offre!$B$9),2))</f>
        <v/>
      </c>
      <c r="K188" s="41" t="str">
        <f aca="false">IF(AND(B188="",C188="",D188=""),"",IF(B188="","Choisissez l'adhérent",IF(E188="","Adhérent inconnu",IF(C188="","Choisissez le support",IF(OR(D188="",D188&lt;=0),"Indiquez la quantité",IF(G188="","Prix à compléter par LineaPix","OK"))))))</f>
        <v/>
      </c>
      <c r="L188" s="41" t="str">
        <f aca="false">IF(C188="","",INDEX(Tarifs!$C$4:$C$30,MATCH(C188,LISTE_SUPPORTS,0)))</f>
        <v/>
      </c>
      <c r="M188" s="48" t="str">
        <f aca="false">IF(OR(E188="",L188=""),"",INDEX(Calculs!$B$42:$M$61,MATCH(E188,Calculs!$A$42:$A$61,0),MATCH(L188,Calculs!$B$41:$M$41,0)))</f>
        <v/>
      </c>
      <c r="N188" s="47" t="str">
        <f aca="false">IF(OR(J188="",M188=""),"",ROUND(D188*ROUND(G188*(1-M188),2)*(1-Offre!$B$9),2))</f>
        <v/>
      </c>
      <c r="O188" s="49" t="n">
        <f aca="false">IF(OR(C188="",D188=""),0,D188*INDEX(Tarifs!$G$4:$G$30,MATCH(C188,LISTE_SUPPORTS,0)))</f>
        <v>0</v>
      </c>
    </row>
    <row r="189" customFormat="false" ht="15" hidden="false" customHeight="false" outlineLevel="0" collapsed="false">
      <c r="A189" s="44" t="n">
        <v>184</v>
      </c>
      <c r="B189" s="35"/>
      <c r="C189" s="35"/>
      <c r="D189" s="45"/>
      <c r="E189" s="46" t="str">
        <f aca="false">IF(B189="","",IFERROR(INDEX('Club et adhérents'!$A$17:$A$36,MATCH(B189,LISTE_ADH,0)),""))</f>
        <v/>
      </c>
      <c r="F189" s="41" t="str">
        <f aca="false">IF(C189="","",INDEX(Tarifs!$E$4:$E$30,MATCH(C189,LISTE_SUPPORTS,0)))</f>
        <v/>
      </c>
      <c r="G189" s="47" t="str">
        <f aca="false">IF(C189="","",IF(INDEX(Tarifs!$F$4:$F$30,MATCH(C189,LISTE_SUPPORTS,0))="","",INDEX(Tarifs!$F$4:$F$30,MATCH(C189,LISTE_SUPPORTS,0))))</f>
        <v/>
      </c>
      <c r="H189" s="48" t="str">
        <f aca="false">IF(L189="","",INDEX(Calculs!$D$4:$D$15,MATCH(L189,Calculs!$A$4:$A$15,0)))</f>
        <v/>
      </c>
      <c r="I189" s="47" t="str">
        <f aca="false">IF(OR(G189="",H189=""),"",ROUND(G189*(1-H189),2))</f>
        <v/>
      </c>
      <c r="J189" s="47" t="str">
        <f aca="false">IF(OR(I189="",D189=""),"",ROUND(D189*I189*(1-Offre!$B$9),2))</f>
        <v/>
      </c>
      <c r="K189" s="41" t="str">
        <f aca="false">IF(AND(B189="",C189="",D189=""),"",IF(B189="","Choisissez l'adhérent",IF(E189="","Adhérent inconnu",IF(C189="","Choisissez le support",IF(OR(D189="",D189&lt;=0),"Indiquez la quantité",IF(G189="","Prix à compléter par LineaPix","OK"))))))</f>
        <v/>
      </c>
      <c r="L189" s="41" t="str">
        <f aca="false">IF(C189="","",INDEX(Tarifs!$C$4:$C$30,MATCH(C189,LISTE_SUPPORTS,0)))</f>
        <v/>
      </c>
      <c r="M189" s="48" t="str">
        <f aca="false">IF(OR(E189="",L189=""),"",INDEX(Calculs!$B$42:$M$61,MATCH(E189,Calculs!$A$42:$A$61,0),MATCH(L189,Calculs!$B$41:$M$41,0)))</f>
        <v/>
      </c>
      <c r="N189" s="47" t="str">
        <f aca="false">IF(OR(J189="",M189=""),"",ROUND(D189*ROUND(G189*(1-M189),2)*(1-Offre!$B$9),2))</f>
        <v/>
      </c>
      <c r="O189" s="49" t="n">
        <f aca="false">IF(OR(C189="",D189=""),0,D189*INDEX(Tarifs!$G$4:$G$30,MATCH(C189,LISTE_SUPPORTS,0)))</f>
        <v>0</v>
      </c>
    </row>
    <row r="190" customFormat="false" ht="15" hidden="false" customHeight="false" outlineLevel="0" collapsed="false">
      <c r="A190" s="44" t="n">
        <v>185</v>
      </c>
      <c r="B190" s="35"/>
      <c r="C190" s="35"/>
      <c r="D190" s="45"/>
      <c r="E190" s="46" t="str">
        <f aca="false">IF(B190="","",IFERROR(INDEX('Club et adhérents'!$A$17:$A$36,MATCH(B190,LISTE_ADH,0)),""))</f>
        <v/>
      </c>
      <c r="F190" s="41" t="str">
        <f aca="false">IF(C190="","",INDEX(Tarifs!$E$4:$E$30,MATCH(C190,LISTE_SUPPORTS,0)))</f>
        <v/>
      </c>
      <c r="G190" s="47" t="str">
        <f aca="false">IF(C190="","",IF(INDEX(Tarifs!$F$4:$F$30,MATCH(C190,LISTE_SUPPORTS,0))="","",INDEX(Tarifs!$F$4:$F$30,MATCH(C190,LISTE_SUPPORTS,0))))</f>
        <v/>
      </c>
      <c r="H190" s="48" t="str">
        <f aca="false">IF(L190="","",INDEX(Calculs!$D$4:$D$15,MATCH(L190,Calculs!$A$4:$A$15,0)))</f>
        <v/>
      </c>
      <c r="I190" s="47" t="str">
        <f aca="false">IF(OR(G190="",H190=""),"",ROUND(G190*(1-H190),2))</f>
        <v/>
      </c>
      <c r="J190" s="47" t="str">
        <f aca="false">IF(OR(I190="",D190=""),"",ROUND(D190*I190*(1-Offre!$B$9),2))</f>
        <v/>
      </c>
      <c r="K190" s="41" t="str">
        <f aca="false">IF(AND(B190="",C190="",D190=""),"",IF(B190="","Choisissez l'adhérent",IF(E190="","Adhérent inconnu",IF(C190="","Choisissez le support",IF(OR(D190="",D190&lt;=0),"Indiquez la quantité",IF(G190="","Prix à compléter par LineaPix","OK"))))))</f>
        <v/>
      </c>
      <c r="L190" s="41" t="str">
        <f aca="false">IF(C190="","",INDEX(Tarifs!$C$4:$C$30,MATCH(C190,LISTE_SUPPORTS,0)))</f>
        <v/>
      </c>
      <c r="M190" s="48" t="str">
        <f aca="false">IF(OR(E190="",L190=""),"",INDEX(Calculs!$B$42:$M$61,MATCH(E190,Calculs!$A$42:$A$61,0),MATCH(L190,Calculs!$B$41:$M$41,0)))</f>
        <v/>
      </c>
      <c r="N190" s="47" t="str">
        <f aca="false">IF(OR(J190="",M190=""),"",ROUND(D190*ROUND(G190*(1-M190),2)*(1-Offre!$B$9),2))</f>
        <v/>
      </c>
      <c r="O190" s="49" t="n">
        <f aca="false">IF(OR(C190="",D190=""),0,D190*INDEX(Tarifs!$G$4:$G$30,MATCH(C190,LISTE_SUPPORTS,0)))</f>
        <v>0</v>
      </c>
    </row>
    <row r="191" customFormat="false" ht="15" hidden="false" customHeight="false" outlineLevel="0" collapsed="false">
      <c r="A191" s="44" t="n">
        <v>186</v>
      </c>
      <c r="B191" s="35"/>
      <c r="C191" s="35"/>
      <c r="D191" s="45"/>
      <c r="E191" s="46" t="str">
        <f aca="false">IF(B191="","",IFERROR(INDEX('Club et adhérents'!$A$17:$A$36,MATCH(B191,LISTE_ADH,0)),""))</f>
        <v/>
      </c>
      <c r="F191" s="41" t="str">
        <f aca="false">IF(C191="","",INDEX(Tarifs!$E$4:$E$30,MATCH(C191,LISTE_SUPPORTS,0)))</f>
        <v/>
      </c>
      <c r="G191" s="47" t="str">
        <f aca="false">IF(C191="","",IF(INDEX(Tarifs!$F$4:$F$30,MATCH(C191,LISTE_SUPPORTS,0))="","",INDEX(Tarifs!$F$4:$F$30,MATCH(C191,LISTE_SUPPORTS,0))))</f>
        <v/>
      </c>
      <c r="H191" s="48" t="str">
        <f aca="false">IF(L191="","",INDEX(Calculs!$D$4:$D$15,MATCH(L191,Calculs!$A$4:$A$15,0)))</f>
        <v/>
      </c>
      <c r="I191" s="47" t="str">
        <f aca="false">IF(OR(G191="",H191=""),"",ROUND(G191*(1-H191),2))</f>
        <v/>
      </c>
      <c r="J191" s="47" t="str">
        <f aca="false">IF(OR(I191="",D191=""),"",ROUND(D191*I191*(1-Offre!$B$9),2))</f>
        <v/>
      </c>
      <c r="K191" s="41" t="str">
        <f aca="false">IF(AND(B191="",C191="",D191=""),"",IF(B191="","Choisissez l'adhérent",IF(E191="","Adhérent inconnu",IF(C191="","Choisissez le support",IF(OR(D191="",D191&lt;=0),"Indiquez la quantité",IF(G191="","Prix à compléter par LineaPix","OK"))))))</f>
        <v/>
      </c>
      <c r="L191" s="41" t="str">
        <f aca="false">IF(C191="","",INDEX(Tarifs!$C$4:$C$30,MATCH(C191,LISTE_SUPPORTS,0)))</f>
        <v/>
      </c>
      <c r="M191" s="48" t="str">
        <f aca="false">IF(OR(E191="",L191=""),"",INDEX(Calculs!$B$42:$M$61,MATCH(E191,Calculs!$A$42:$A$61,0),MATCH(L191,Calculs!$B$41:$M$41,0)))</f>
        <v/>
      </c>
      <c r="N191" s="47" t="str">
        <f aca="false">IF(OR(J191="",M191=""),"",ROUND(D191*ROUND(G191*(1-M191),2)*(1-Offre!$B$9),2))</f>
        <v/>
      </c>
      <c r="O191" s="49" t="n">
        <f aca="false">IF(OR(C191="",D191=""),0,D191*INDEX(Tarifs!$G$4:$G$30,MATCH(C191,LISTE_SUPPORTS,0)))</f>
        <v>0</v>
      </c>
    </row>
    <row r="192" customFormat="false" ht="15" hidden="false" customHeight="false" outlineLevel="0" collapsed="false">
      <c r="A192" s="44" t="n">
        <v>187</v>
      </c>
      <c r="B192" s="35"/>
      <c r="C192" s="35"/>
      <c r="D192" s="45"/>
      <c r="E192" s="46" t="str">
        <f aca="false">IF(B192="","",IFERROR(INDEX('Club et adhérents'!$A$17:$A$36,MATCH(B192,LISTE_ADH,0)),""))</f>
        <v/>
      </c>
      <c r="F192" s="41" t="str">
        <f aca="false">IF(C192="","",INDEX(Tarifs!$E$4:$E$30,MATCH(C192,LISTE_SUPPORTS,0)))</f>
        <v/>
      </c>
      <c r="G192" s="47" t="str">
        <f aca="false">IF(C192="","",IF(INDEX(Tarifs!$F$4:$F$30,MATCH(C192,LISTE_SUPPORTS,0))="","",INDEX(Tarifs!$F$4:$F$30,MATCH(C192,LISTE_SUPPORTS,0))))</f>
        <v/>
      </c>
      <c r="H192" s="48" t="str">
        <f aca="false">IF(L192="","",INDEX(Calculs!$D$4:$D$15,MATCH(L192,Calculs!$A$4:$A$15,0)))</f>
        <v/>
      </c>
      <c r="I192" s="47" t="str">
        <f aca="false">IF(OR(G192="",H192=""),"",ROUND(G192*(1-H192),2))</f>
        <v/>
      </c>
      <c r="J192" s="47" t="str">
        <f aca="false">IF(OR(I192="",D192=""),"",ROUND(D192*I192*(1-Offre!$B$9),2))</f>
        <v/>
      </c>
      <c r="K192" s="41" t="str">
        <f aca="false">IF(AND(B192="",C192="",D192=""),"",IF(B192="","Choisissez l'adhérent",IF(E192="","Adhérent inconnu",IF(C192="","Choisissez le support",IF(OR(D192="",D192&lt;=0),"Indiquez la quantité",IF(G192="","Prix à compléter par LineaPix","OK"))))))</f>
        <v/>
      </c>
      <c r="L192" s="41" t="str">
        <f aca="false">IF(C192="","",INDEX(Tarifs!$C$4:$C$30,MATCH(C192,LISTE_SUPPORTS,0)))</f>
        <v/>
      </c>
      <c r="M192" s="48" t="str">
        <f aca="false">IF(OR(E192="",L192=""),"",INDEX(Calculs!$B$42:$M$61,MATCH(E192,Calculs!$A$42:$A$61,0),MATCH(L192,Calculs!$B$41:$M$41,0)))</f>
        <v/>
      </c>
      <c r="N192" s="47" t="str">
        <f aca="false">IF(OR(J192="",M192=""),"",ROUND(D192*ROUND(G192*(1-M192),2)*(1-Offre!$B$9),2))</f>
        <v/>
      </c>
      <c r="O192" s="49" t="n">
        <f aca="false">IF(OR(C192="",D192=""),0,D192*INDEX(Tarifs!$G$4:$G$30,MATCH(C192,LISTE_SUPPORTS,0)))</f>
        <v>0</v>
      </c>
    </row>
    <row r="193" customFormat="false" ht="15" hidden="false" customHeight="false" outlineLevel="0" collapsed="false">
      <c r="A193" s="44" t="n">
        <v>188</v>
      </c>
      <c r="B193" s="35"/>
      <c r="C193" s="35"/>
      <c r="D193" s="45"/>
      <c r="E193" s="46" t="str">
        <f aca="false">IF(B193="","",IFERROR(INDEX('Club et adhérents'!$A$17:$A$36,MATCH(B193,LISTE_ADH,0)),""))</f>
        <v/>
      </c>
      <c r="F193" s="41" t="str">
        <f aca="false">IF(C193="","",INDEX(Tarifs!$E$4:$E$30,MATCH(C193,LISTE_SUPPORTS,0)))</f>
        <v/>
      </c>
      <c r="G193" s="47" t="str">
        <f aca="false">IF(C193="","",IF(INDEX(Tarifs!$F$4:$F$30,MATCH(C193,LISTE_SUPPORTS,0))="","",INDEX(Tarifs!$F$4:$F$30,MATCH(C193,LISTE_SUPPORTS,0))))</f>
        <v/>
      </c>
      <c r="H193" s="48" t="str">
        <f aca="false">IF(L193="","",INDEX(Calculs!$D$4:$D$15,MATCH(L193,Calculs!$A$4:$A$15,0)))</f>
        <v/>
      </c>
      <c r="I193" s="47" t="str">
        <f aca="false">IF(OR(G193="",H193=""),"",ROUND(G193*(1-H193),2))</f>
        <v/>
      </c>
      <c r="J193" s="47" t="str">
        <f aca="false">IF(OR(I193="",D193=""),"",ROUND(D193*I193*(1-Offre!$B$9),2))</f>
        <v/>
      </c>
      <c r="K193" s="41" t="str">
        <f aca="false">IF(AND(B193="",C193="",D193=""),"",IF(B193="","Choisissez l'adhérent",IF(E193="","Adhérent inconnu",IF(C193="","Choisissez le support",IF(OR(D193="",D193&lt;=0),"Indiquez la quantité",IF(G193="","Prix à compléter par LineaPix","OK"))))))</f>
        <v/>
      </c>
      <c r="L193" s="41" t="str">
        <f aca="false">IF(C193="","",INDEX(Tarifs!$C$4:$C$30,MATCH(C193,LISTE_SUPPORTS,0)))</f>
        <v/>
      </c>
      <c r="M193" s="48" t="str">
        <f aca="false">IF(OR(E193="",L193=""),"",INDEX(Calculs!$B$42:$M$61,MATCH(E193,Calculs!$A$42:$A$61,0),MATCH(L193,Calculs!$B$41:$M$41,0)))</f>
        <v/>
      </c>
      <c r="N193" s="47" t="str">
        <f aca="false">IF(OR(J193="",M193=""),"",ROUND(D193*ROUND(G193*(1-M193),2)*(1-Offre!$B$9),2))</f>
        <v/>
      </c>
      <c r="O193" s="49" t="n">
        <f aca="false">IF(OR(C193="",D193=""),0,D193*INDEX(Tarifs!$G$4:$G$30,MATCH(C193,LISTE_SUPPORTS,0)))</f>
        <v>0</v>
      </c>
    </row>
    <row r="194" customFormat="false" ht="15" hidden="false" customHeight="false" outlineLevel="0" collapsed="false">
      <c r="A194" s="44" t="n">
        <v>189</v>
      </c>
      <c r="B194" s="35"/>
      <c r="C194" s="35"/>
      <c r="D194" s="45"/>
      <c r="E194" s="46" t="str">
        <f aca="false">IF(B194="","",IFERROR(INDEX('Club et adhérents'!$A$17:$A$36,MATCH(B194,LISTE_ADH,0)),""))</f>
        <v/>
      </c>
      <c r="F194" s="41" t="str">
        <f aca="false">IF(C194="","",INDEX(Tarifs!$E$4:$E$30,MATCH(C194,LISTE_SUPPORTS,0)))</f>
        <v/>
      </c>
      <c r="G194" s="47" t="str">
        <f aca="false">IF(C194="","",IF(INDEX(Tarifs!$F$4:$F$30,MATCH(C194,LISTE_SUPPORTS,0))="","",INDEX(Tarifs!$F$4:$F$30,MATCH(C194,LISTE_SUPPORTS,0))))</f>
        <v/>
      </c>
      <c r="H194" s="48" t="str">
        <f aca="false">IF(L194="","",INDEX(Calculs!$D$4:$D$15,MATCH(L194,Calculs!$A$4:$A$15,0)))</f>
        <v/>
      </c>
      <c r="I194" s="47" t="str">
        <f aca="false">IF(OR(G194="",H194=""),"",ROUND(G194*(1-H194),2))</f>
        <v/>
      </c>
      <c r="J194" s="47" t="str">
        <f aca="false">IF(OR(I194="",D194=""),"",ROUND(D194*I194*(1-Offre!$B$9),2))</f>
        <v/>
      </c>
      <c r="K194" s="41" t="str">
        <f aca="false">IF(AND(B194="",C194="",D194=""),"",IF(B194="","Choisissez l'adhérent",IF(E194="","Adhérent inconnu",IF(C194="","Choisissez le support",IF(OR(D194="",D194&lt;=0),"Indiquez la quantité",IF(G194="","Prix à compléter par LineaPix","OK"))))))</f>
        <v/>
      </c>
      <c r="L194" s="41" t="str">
        <f aca="false">IF(C194="","",INDEX(Tarifs!$C$4:$C$30,MATCH(C194,LISTE_SUPPORTS,0)))</f>
        <v/>
      </c>
      <c r="M194" s="48" t="str">
        <f aca="false">IF(OR(E194="",L194=""),"",INDEX(Calculs!$B$42:$M$61,MATCH(E194,Calculs!$A$42:$A$61,0),MATCH(L194,Calculs!$B$41:$M$41,0)))</f>
        <v/>
      </c>
      <c r="N194" s="47" t="str">
        <f aca="false">IF(OR(J194="",M194=""),"",ROUND(D194*ROUND(G194*(1-M194),2)*(1-Offre!$B$9),2))</f>
        <v/>
      </c>
      <c r="O194" s="49" t="n">
        <f aca="false">IF(OR(C194="",D194=""),0,D194*INDEX(Tarifs!$G$4:$G$30,MATCH(C194,LISTE_SUPPORTS,0)))</f>
        <v>0</v>
      </c>
    </row>
    <row r="195" customFormat="false" ht="15" hidden="false" customHeight="false" outlineLevel="0" collapsed="false">
      <c r="A195" s="44" t="n">
        <v>190</v>
      </c>
      <c r="B195" s="35"/>
      <c r="C195" s="35"/>
      <c r="D195" s="45"/>
      <c r="E195" s="46" t="str">
        <f aca="false">IF(B195="","",IFERROR(INDEX('Club et adhérents'!$A$17:$A$36,MATCH(B195,LISTE_ADH,0)),""))</f>
        <v/>
      </c>
      <c r="F195" s="41" t="str">
        <f aca="false">IF(C195="","",INDEX(Tarifs!$E$4:$E$30,MATCH(C195,LISTE_SUPPORTS,0)))</f>
        <v/>
      </c>
      <c r="G195" s="47" t="str">
        <f aca="false">IF(C195="","",IF(INDEX(Tarifs!$F$4:$F$30,MATCH(C195,LISTE_SUPPORTS,0))="","",INDEX(Tarifs!$F$4:$F$30,MATCH(C195,LISTE_SUPPORTS,0))))</f>
        <v/>
      </c>
      <c r="H195" s="48" t="str">
        <f aca="false">IF(L195="","",INDEX(Calculs!$D$4:$D$15,MATCH(L195,Calculs!$A$4:$A$15,0)))</f>
        <v/>
      </c>
      <c r="I195" s="47" t="str">
        <f aca="false">IF(OR(G195="",H195=""),"",ROUND(G195*(1-H195),2))</f>
        <v/>
      </c>
      <c r="J195" s="47" t="str">
        <f aca="false">IF(OR(I195="",D195=""),"",ROUND(D195*I195*(1-Offre!$B$9),2))</f>
        <v/>
      </c>
      <c r="K195" s="41" t="str">
        <f aca="false">IF(AND(B195="",C195="",D195=""),"",IF(B195="","Choisissez l'adhérent",IF(E195="","Adhérent inconnu",IF(C195="","Choisissez le support",IF(OR(D195="",D195&lt;=0),"Indiquez la quantité",IF(G195="","Prix à compléter par LineaPix","OK"))))))</f>
        <v/>
      </c>
      <c r="L195" s="41" t="str">
        <f aca="false">IF(C195="","",INDEX(Tarifs!$C$4:$C$30,MATCH(C195,LISTE_SUPPORTS,0)))</f>
        <v/>
      </c>
      <c r="M195" s="48" t="str">
        <f aca="false">IF(OR(E195="",L195=""),"",INDEX(Calculs!$B$42:$M$61,MATCH(E195,Calculs!$A$42:$A$61,0),MATCH(L195,Calculs!$B$41:$M$41,0)))</f>
        <v/>
      </c>
      <c r="N195" s="47" t="str">
        <f aca="false">IF(OR(J195="",M195=""),"",ROUND(D195*ROUND(G195*(1-M195),2)*(1-Offre!$B$9),2))</f>
        <v/>
      </c>
      <c r="O195" s="49" t="n">
        <f aca="false">IF(OR(C195="",D195=""),0,D195*INDEX(Tarifs!$G$4:$G$30,MATCH(C195,LISTE_SUPPORTS,0)))</f>
        <v>0</v>
      </c>
    </row>
    <row r="196" customFormat="false" ht="15" hidden="false" customHeight="false" outlineLevel="0" collapsed="false">
      <c r="A196" s="44" t="n">
        <v>191</v>
      </c>
      <c r="B196" s="35"/>
      <c r="C196" s="35"/>
      <c r="D196" s="45"/>
      <c r="E196" s="46" t="str">
        <f aca="false">IF(B196="","",IFERROR(INDEX('Club et adhérents'!$A$17:$A$36,MATCH(B196,LISTE_ADH,0)),""))</f>
        <v/>
      </c>
      <c r="F196" s="41" t="str">
        <f aca="false">IF(C196="","",INDEX(Tarifs!$E$4:$E$30,MATCH(C196,LISTE_SUPPORTS,0)))</f>
        <v/>
      </c>
      <c r="G196" s="47" t="str">
        <f aca="false">IF(C196="","",IF(INDEX(Tarifs!$F$4:$F$30,MATCH(C196,LISTE_SUPPORTS,0))="","",INDEX(Tarifs!$F$4:$F$30,MATCH(C196,LISTE_SUPPORTS,0))))</f>
        <v/>
      </c>
      <c r="H196" s="48" t="str">
        <f aca="false">IF(L196="","",INDEX(Calculs!$D$4:$D$15,MATCH(L196,Calculs!$A$4:$A$15,0)))</f>
        <v/>
      </c>
      <c r="I196" s="47" t="str">
        <f aca="false">IF(OR(G196="",H196=""),"",ROUND(G196*(1-H196),2))</f>
        <v/>
      </c>
      <c r="J196" s="47" t="str">
        <f aca="false">IF(OR(I196="",D196=""),"",ROUND(D196*I196*(1-Offre!$B$9),2))</f>
        <v/>
      </c>
      <c r="K196" s="41" t="str">
        <f aca="false">IF(AND(B196="",C196="",D196=""),"",IF(B196="","Choisissez l'adhérent",IF(E196="","Adhérent inconnu",IF(C196="","Choisissez le support",IF(OR(D196="",D196&lt;=0),"Indiquez la quantité",IF(G196="","Prix à compléter par LineaPix","OK"))))))</f>
        <v/>
      </c>
      <c r="L196" s="41" t="str">
        <f aca="false">IF(C196="","",INDEX(Tarifs!$C$4:$C$30,MATCH(C196,LISTE_SUPPORTS,0)))</f>
        <v/>
      </c>
      <c r="M196" s="48" t="str">
        <f aca="false">IF(OR(E196="",L196=""),"",INDEX(Calculs!$B$42:$M$61,MATCH(E196,Calculs!$A$42:$A$61,0),MATCH(L196,Calculs!$B$41:$M$41,0)))</f>
        <v/>
      </c>
      <c r="N196" s="47" t="str">
        <f aca="false">IF(OR(J196="",M196=""),"",ROUND(D196*ROUND(G196*(1-M196),2)*(1-Offre!$B$9),2))</f>
        <v/>
      </c>
      <c r="O196" s="49" t="n">
        <f aca="false">IF(OR(C196="",D196=""),0,D196*INDEX(Tarifs!$G$4:$G$30,MATCH(C196,LISTE_SUPPORTS,0)))</f>
        <v>0</v>
      </c>
    </row>
    <row r="197" customFormat="false" ht="15" hidden="false" customHeight="false" outlineLevel="0" collapsed="false">
      <c r="A197" s="44" t="n">
        <v>192</v>
      </c>
      <c r="B197" s="35"/>
      <c r="C197" s="35"/>
      <c r="D197" s="45"/>
      <c r="E197" s="46" t="str">
        <f aca="false">IF(B197="","",IFERROR(INDEX('Club et adhérents'!$A$17:$A$36,MATCH(B197,LISTE_ADH,0)),""))</f>
        <v/>
      </c>
      <c r="F197" s="41" t="str">
        <f aca="false">IF(C197="","",INDEX(Tarifs!$E$4:$E$30,MATCH(C197,LISTE_SUPPORTS,0)))</f>
        <v/>
      </c>
      <c r="G197" s="47" t="str">
        <f aca="false">IF(C197="","",IF(INDEX(Tarifs!$F$4:$F$30,MATCH(C197,LISTE_SUPPORTS,0))="","",INDEX(Tarifs!$F$4:$F$30,MATCH(C197,LISTE_SUPPORTS,0))))</f>
        <v/>
      </c>
      <c r="H197" s="48" t="str">
        <f aca="false">IF(L197="","",INDEX(Calculs!$D$4:$D$15,MATCH(L197,Calculs!$A$4:$A$15,0)))</f>
        <v/>
      </c>
      <c r="I197" s="47" t="str">
        <f aca="false">IF(OR(G197="",H197=""),"",ROUND(G197*(1-H197),2))</f>
        <v/>
      </c>
      <c r="J197" s="47" t="str">
        <f aca="false">IF(OR(I197="",D197=""),"",ROUND(D197*I197*(1-Offre!$B$9),2))</f>
        <v/>
      </c>
      <c r="K197" s="41" t="str">
        <f aca="false">IF(AND(B197="",C197="",D197=""),"",IF(B197="","Choisissez l'adhérent",IF(E197="","Adhérent inconnu",IF(C197="","Choisissez le support",IF(OR(D197="",D197&lt;=0),"Indiquez la quantité",IF(G197="","Prix à compléter par LineaPix","OK"))))))</f>
        <v/>
      </c>
      <c r="L197" s="41" t="str">
        <f aca="false">IF(C197="","",INDEX(Tarifs!$C$4:$C$30,MATCH(C197,LISTE_SUPPORTS,0)))</f>
        <v/>
      </c>
      <c r="M197" s="48" t="str">
        <f aca="false">IF(OR(E197="",L197=""),"",INDEX(Calculs!$B$42:$M$61,MATCH(E197,Calculs!$A$42:$A$61,0),MATCH(L197,Calculs!$B$41:$M$41,0)))</f>
        <v/>
      </c>
      <c r="N197" s="47" t="str">
        <f aca="false">IF(OR(J197="",M197=""),"",ROUND(D197*ROUND(G197*(1-M197),2)*(1-Offre!$B$9),2))</f>
        <v/>
      </c>
      <c r="O197" s="49" t="n">
        <f aca="false">IF(OR(C197="",D197=""),0,D197*INDEX(Tarifs!$G$4:$G$30,MATCH(C197,LISTE_SUPPORTS,0)))</f>
        <v>0</v>
      </c>
    </row>
    <row r="198" customFormat="false" ht="15" hidden="false" customHeight="false" outlineLevel="0" collapsed="false">
      <c r="A198" s="44" t="n">
        <v>193</v>
      </c>
      <c r="B198" s="35"/>
      <c r="C198" s="35"/>
      <c r="D198" s="45"/>
      <c r="E198" s="46" t="str">
        <f aca="false">IF(B198="","",IFERROR(INDEX('Club et adhérents'!$A$17:$A$36,MATCH(B198,LISTE_ADH,0)),""))</f>
        <v/>
      </c>
      <c r="F198" s="41" t="str">
        <f aca="false">IF(C198="","",INDEX(Tarifs!$E$4:$E$30,MATCH(C198,LISTE_SUPPORTS,0)))</f>
        <v/>
      </c>
      <c r="G198" s="47" t="str">
        <f aca="false">IF(C198="","",IF(INDEX(Tarifs!$F$4:$F$30,MATCH(C198,LISTE_SUPPORTS,0))="","",INDEX(Tarifs!$F$4:$F$30,MATCH(C198,LISTE_SUPPORTS,0))))</f>
        <v/>
      </c>
      <c r="H198" s="48" t="str">
        <f aca="false">IF(L198="","",INDEX(Calculs!$D$4:$D$15,MATCH(L198,Calculs!$A$4:$A$15,0)))</f>
        <v/>
      </c>
      <c r="I198" s="47" t="str">
        <f aca="false">IF(OR(G198="",H198=""),"",ROUND(G198*(1-H198),2))</f>
        <v/>
      </c>
      <c r="J198" s="47" t="str">
        <f aca="false">IF(OR(I198="",D198=""),"",ROUND(D198*I198*(1-Offre!$B$9),2))</f>
        <v/>
      </c>
      <c r="K198" s="41" t="str">
        <f aca="false">IF(AND(B198="",C198="",D198=""),"",IF(B198="","Choisissez l'adhérent",IF(E198="","Adhérent inconnu",IF(C198="","Choisissez le support",IF(OR(D198="",D198&lt;=0),"Indiquez la quantité",IF(G198="","Prix à compléter par LineaPix","OK"))))))</f>
        <v/>
      </c>
      <c r="L198" s="41" t="str">
        <f aca="false">IF(C198="","",INDEX(Tarifs!$C$4:$C$30,MATCH(C198,LISTE_SUPPORTS,0)))</f>
        <v/>
      </c>
      <c r="M198" s="48" t="str">
        <f aca="false">IF(OR(E198="",L198=""),"",INDEX(Calculs!$B$42:$M$61,MATCH(E198,Calculs!$A$42:$A$61,0),MATCH(L198,Calculs!$B$41:$M$41,0)))</f>
        <v/>
      </c>
      <c r="N198" s="47" t="str">
        <f aca="false">IF(OR(J198="",M198=""),"",ROUND(D198*ROUND(G198*(1-M198),2)*(1-Offre!$B$9),2))</f>
        <v/>
      </c>
      <c r="O198" s="49" t="n">
        <f aca="false">IF(OR(C198="",D198=""),0,D198*INDEX(Tarifs!$G$4:$G$30,MATCH(C198,LISTE_SUPPORTS,0)))</f>
        <v>0</v>
      </c>
    </row>
    <row r="199" customFormat="false" ht="15" hidden="false" customHeight="false" outlineLevel="0" collapsed="false">
      <c r="A199" s="44" t="n">
        <v>194</v>
      </c>
      <c r="B199" s="35"/>
      <c r="C199" s="35"/>
      <c r="D199" s="45"/>
      <c r="E199" s="46" t="str">
        <f aca="false">IF(B199="","",IFERROR(INDEX('Club et adhérents'!$A$17:$A$36,MATCH(B199,LISTE_ADH,0)),""))</f>
        <v/>
      </c>
      <c r="F199" s="41" t="str">
        <f aca="false">IF(C199="","",INDEX(Tarifs!$E$4:$E$30,MATCH(C199,LISTE_SUPPORTS,0)))</f>
        <v/>
      </c>
      <c r="G199" s="47" t="str">
        <f aca="false">IF(C199="","",IF(INDEX(Tarifs!$F$4:$F$30,MATCH(C199,LISTE_SUPPORTS,0))="","",INDEX(Tarifs!$F$4:$F$30,MATCH(C199,LISTE_SUPPORTS,0))))</f>
        <v/>
      </c>
      <c r="H199" s="48" t="str">
        <f aca="false">IF(L199="","",INDEX(Calculs!$D$4:$D$15,MATCH(L199,Calculs!$A$4:$A$15,0)))</f>
        <v/>
      </c>
      <c r="I199" s="47" t="str">
        <f aca="false">IF(OR(G199="",H199=""),"",ROUND(G199*(1-H199),2))</f>
        <v/>
      </c>
      <c r="J199" s="47" t="str">
        <f aca="false">IF(OR(I199="",D199=""),"",ROUND(D199*I199*(1-Offre!$B$9),2))</f>
        <v/>
      </c>
      <c r="K199" s="41" t="str">
        <f aca="false">IF(AND(B199="",C199="",D199=""),"",IF(B199="","Choisissez l'adhérent",IF(E199="","Adhérent inconnu",IF(C199="","Choisissez le support",IF(OR(D199="",D199&lt;=0),"Indiquez la quantité",IF(G199="","Prix à compléter par LineaPix","OK"))))))</f>
        <v/>
      </c>
      <c r="L199" s="41" t="str">
        <f aca="false">IF(C199="","",INDEX(Tarifs!$C$4:$C$30,MATCH(C199,LISTE_SUPPORTS,0)))</f>
        <v/>
      </c>
      <c r="M199" s="48" t="str">
        <f aca="false">IF(OR(E199="",L199=""),"",INDEX(Calculs!$B$42:$M$61,MATCH(E199,Calculs!$A$42:$A$61,0),MATCH(L199,Calculs!$B$41:$M$41,0)))</f>
        <v/>
      </c>
      <c r="N199" s="47" t="str">
        <f aca="false">IF(OR(J199="",M199=""),"",ROUND(D199*ROUND(G199*(1-M199),2)*(1-Offre!$B$9),2))</f>
        <v/>
      </c>
      <c r="O199" s="49" t="n">
        <f aca="false">IF(OR(C199="",D199=""),0,D199*INDEX(Tarifs!$G$4:$G$30,MATCH(C199,LISTE_SUPPORTS,0)))</f>
        <v>0</v>
      </c>
    </row>
    <row r="200" customFormat="false" ht="15" hidden="false" customHeight="false" outlineLevel="0" collapsed="false">
      <c r="A200" s="44" t="n">
        <v>195</v>
      </c>
      <c r="B200" s="35"/>
      <c r="C200" s="35"/>
      <c r="D200" s="45"/>
      <c r="E200" s="46" t="str">
        <f aca="false">IF(B200="","",IFERROR(INDEX('Club et adhérents'!$A$17:$A$36,MATCH(B200,LISTE_ADH,0)),""))</f>
        <v/>
      </c>
      <c r="F200" s="41" t="str">
        <f aca="false">IF(C200="","",INDEX(Tarifs!$E$4:$E$30,MATCH(C200,LISTE_SUPPORTS,0)))</f>
        <v/>
      </c>
      <c r="G200" s="47" t="str">
        <f aca="false">IF(C200="","",IF(INDEX(Tarifs!$F$4:$F$30,MATCH(C200,LISTE_SUPPORTS,0))="","",INDEX(Tarifs!$F$4:$F$30,MATCH(C200,LISTE_SUPPORTS,0))))</f>
        <v/>
      </c>
      <c r="H200" s="48" t="str">
        <f aca="false">IF(L200="","",INDEX(Calculs!$D$4:$D$15,MATCH(L200,Calculs!$A$4:$A$15,0)))</f>
        <v/>
      </c>
      <c r="I200" s="47" t="str">
        <f aca="false">IF(OR(G200="",H200=""),"",ROUND(G200*(1-H200),2))</f>
        <v/>
      </c>
      <c r="J200" s="47" t="str">
        <f aca="false">IF(OR(I200="",D200=""),"",ROUND(D200*I200*(1-Offre!$B$9),2))</f>
        <v/>
      </c>
      <c r="K200" s="41" t="str">
        <f aca="false">IF(AND(B200="",C200="",D200=""),"",IF(B200="","Choisissez l'adhérent",IF(E200="","Adhérent inconnu",IF(C200="","Choisissez le support",IF(OR(D200="",D200&lt;=0),"Indiquez la quantité",IF(G200="","Prix à compléter par LineaPix","OK"))))))</f>
        <v/>
      </c>
      <c r="L200" s="41" t="str">
        <f aca="false">IF(C200="","",INDEX(Tarifs!$C$4:$C$30,MATCH(C200,LISTE_SUPPORTS,0)))</f>
        <v/>
      </c>
      <c r="M200" s="48" t="str">
        <f aca="false">IF(OR(E200="",L200=""),"",INDEX(Calculs!$B$42:$M$61,MATCH(E200,Calculs!$A$42:$A$61,0),MATCH(L200,Calculs!$B$41:$M$41,0)))</f>
        <v/>
      </c>
      <c r="N200" s="47" t="str">
        <f aca="false">IF(OR(J200="",M200=""),"",ROUND(D200*ROUND(G200*(1-M200),2)*(1-Offre!$B$9),2))</f>
        <v/>
      </c>
      <c r="O200" s="49" t="n">
        <f aca="false">IF(OR(C200="",D200=""),0,D200*INDEX(Tarifs!$G$4:$G$30,MATCH(C200,LISTE_SUPPORTS,0)))</f>
        <v>0</v>
      </c>
    </row>
    <row r="201" customFormat="false" ht="15" hidden="false" customHeight="false" outlineLevel="0" collapsed="false">
      <c r="A201" s="44" t="n">
        <v>196</v>
      </c>
      <c r="B201" s="35"/>
      <c r="C201" s="35"/>
      <c r="D201" s="45"/>
      <c r="E201" s="46" t="str">
        <f aca="false">IF(B201="","",IFERROR(INDEX('Club et adhérents'!$A$17:$A$36,MATCH(B201,LISTE_ADH,0)),""))</f>
        <v/>
      </c>
      <c r="F201" s="41" t="str">
        <f aca="false">IF(C201="","",INDEX(Tarifs!$E$4:$E$30,MATCH(C201,LISTE_SUPPORTS,0)))</f>
        <v/>
      </c>
      <c r="G201" s="47" t="str">
        <f aca="false">IF(C201="","",IF(INDEX(Tarifs!$F$4:$F$30,MATCH(C201,LISTE_SUPPORTS,0))="","",INDEX(Tarifs!$F$4:$F$30,MATCH(C201,LISTE_SUPPORTS,0))))</f>
        <v/>
      </c>
      <c r="H201" s="48" t="str">
        <f aca="false">IF(L201="","",INDEX(Calculs!$D$4:$D$15,MATCH(L201,Calculs!$A$4:$A$15,0)))</f>
        <v/>
      </c>
      <c r="I201" s="47" t="str">
        <f aca="false">IF(OR(G201="",H201=""),"",ROUND(G201*(1-H201),2))</f>
        <v/>
      </c>
      <c r="J201" s="47" t="str">
        <f aca="false">IF(OR(I201="",D201=""),"",ROUND(D201*I201*(1-Offre!$B$9),2))</f>
        <v/>
      </c>
      <c r="K201" s="41" t="str">
        <f aca="false">IF(AND(B201="",C201="",D201=""),"",IF(B201="","Choisissez l'adhérent",IF(E201="","Adhérent inconnu",IF(C201="","Choisissez le support",IF(OR(D201="",D201&lt;=0),"Indiquez la quantité",IF(G201="","Prix à compléter par LineaPix","OK"))))))</f>
        <v/>
      </c>
      <c r="L201" s="41" t="str">
        <f aca="false">IF(C201="","",INDEX(Tarifs!$C$4:$C$30,MATCH(C201,LISTE_SUPPORTS,0)))</f>
        <v/>
      </c>
      <c r="M201" s="48" t="str">
        <f aca="false">IF(OR(E201="",L201=""),"",INDEX(Calculs!$B$42:$M$61,MATCH(E201,Calculs!$A$42:$A$61,0),MATCH(L201,Calculs!$B$41:$M$41,0)))</f>
        <v/>
      </c>
      <c r="N201" s="47" t="str">
        <f aca="false">IF(OR(J201="",M201=""),"",ROUND(D201*ROUND(G201*(1-M201),2)*(1-Offre!$B$9),2))</f>
        <v/>
      </c>
      <c r="O201" s="49" t="n">
        <f aca="false">IF(OR(C201="",D201=""),0,D201*INDEX(Tarifs!$G$4:$G$30,MATCH(C201,LISTE_SUPPORTS,0)))</f>
        <v>0</v>
      </c>
    </row>
    <row r="202" customFormat="false" ht="15" hidden="false" customHeight="false" outlineLevel="0" collapsed="false">
      <c r="A202" s="44" t="n">
        <v>197</v>
      </c>
      <c r="B202" s="35"/>
      <c r="C202" s="35"/>
      <c r="D202" s="45"/>
      <c r="E202" s="46" t="str">
        <f aca="false">IF(B202="","",IFERROR(INDEX('Club et adhérents'!$A$17:$A$36,MATCH(B202,LISTE_ADH,0)),""))</f>
        <v/>
      </c>
      <c r="F202" s="41" t="str">
        <f aca="false">IF(C202="","",INDEX(Tarifs!$E$4:$E$30,MATCH(C202,LISTE_SUPPORTS,0)))</f>
        <v/>
      </c>
      <c r="G202" s="47" t="str">
        <f aca="false">IF(C202="","",IF(INDEX(Tarifs!$F$4:$F$30,MATCH(C202,LISTE_SUPPORTS,0))="","",INDEX(Tarifs!$F$4:$F$30,MATCH(C202,LISTE_SUPPORTS,0))))</f>
        <v/>
      </c>
      <c r="H202" s="48" t="str">
        <f aca="false">IF(L202="","",INDEX(Calculs!$D$4:$D$15,MATCH(L202,Calculs!$A$4:$A$15,0)))</f>
        <v/>
      </c>
      <c r="I202" s="47" t="str">
        <f aca="false">IF(OR(G202="",H202=""),"",ROUND(G202*(1-H202),2))</f>
        <v/>
      </c>
      <c r="J202" s="47" t="str">
        <f aca="false">IF(OR(I202="",D202=""),"",ROUND(D202*I202*(1-Offre!$B$9),2))</f>
        <v/>
      </c>
      <c r="K202" s="41" t="str">
        <f aca="false">IF(AND(B202="",C202="",D202=""),"",IF(B202="","Choisissez l'adhérent",IF(E202="","Adhérent inconnu",IF(C202="","Choisissez le support",IF(OR(D202="",D202&lt;=0),"Indiquez la quantité",IF(G202="","Prix à compléter par LineaPix","OK"))))))</f>
        <v/>
      </c>
      <c r="L202" s="41" t="str">
        <f aca="false">IF(C202="","",INDEX(Tarifs!$C$4:$C$30,MATCH(C202,LISTE_SUPPORTS,0)))</f>
        <v/>
      </c>
      <c r="M202" s="48" t="str">
        <f aca="false">IF(OR(E202="",L202=""),"",INDEX(Calculs!$B$42:$M$61,MATCH(E202,Calculs!$A$42:$A$61,0),MATCH(L202,Calculs!$B$41:$M$41,0)))</f>
        <v/>
      </c>
      <c r="N202" s="47" t="str">
        <f aca="false">IF(OR(J202="",M202=""),"",ROUND(D202*ROUND(G202*(1-M202),2)*(1-Offre!$B$9),2))</f>
        <v/>
      </c>
      <c r="O202" s="49" t="n">
        <f aca="false">IF(OR(C202="",D202=""),0,D202*INDEX(Tarifs!$G$4:$G$30,MATCH(C202,LISTE_SUPPORTS,0)))</f>
        <v>0</v>
      </c>
    </row>
    <row r="203" customFormat="false" ht="15" hidden="false" customHeight="false" outlineLevel="0" collapsed="false">
      <c r="A203" s="44" t="n">
        <v>198</v>
      </c>
      <c r="B203" s="35"/>
      <c r="C203" s="35"/>
      <c r="D203" s="45"/>
      <c r="E203" s="46" t="str">
        <f aca="false">IF(B203="","",IFERROR(INDEX('Club et adhérents'!$A$17:$A$36,MATCH(B203,LISTE_ADH,0)),""))</f>
        <v/>
      </c>
      <c r="F203" s="41" t="str">
        <f aca="false">IF(C203="","",INDEX(Tarifs!$E$4:$E$30,MATCH(C203,LISTE_SUPPORTS,0)))</f>
        <v/>
      </c>
      <c r="G203" s="47" t="str">
        <f aca="false">IF(C203="","",IF(INDEX(Tarifs!$F$4:$F$30,MATCH(C203,LISTE_SUPPORTS,0))="","",INDEX(Tarifs!$F$4:$F$30,MATCH(C203,LISTE_SUPPORTS,0))))</f>
        <v/>
      </c>
      <c r="H203" s="48" t="str">
        <f aca="false">IF(L203="","",INDEX(Calculs!$D$4:$D$15,MATCH(L203,Calculs!$A$4:$A$15,0)))</f>
        <v/>
      </c>
      <c r="I203" s="47" t="str">
        <f aca="false">IF(OR(G203="",H203=""),"",ROUND(G203*(1-H203),2))</f>
        <v/>
      </c>
      <c r="J203" s="47" t="str">
        <f aca="false">IF(OR(I203="",D203=""),"",ROUND(D203*I203*(1-Offre!$B$9),2))</f>
        <v/>
      </c>
      <c r="K203" s="41" t="str">
        <f aca="false">IF(AND(B203="",C203="",D203=""),"",IF(B203="","Choisissez l'adhérent",IF(E203="","Adhérent inconnu",IF(C203="","Choisissez le support",IF(OR(D203="",D203&lt;=0),"Indiquez la quantité",IF(G203="","Prix à compléter par LineaPix","OK"))))))</f>
        <v/>
      </c>
      <c r="L203" s="41" t="str">
        <f aca="false">IF(C203="","",INDEX(Tarifs!$C$4:$C$30,MATCH(C203,LISTE_SUPPORTS,0)))</f>
        <v/>
      </c>
      <c r="M203" s="48" t="str">
        <f aca="false">IF(OR(E203="",L203=""),"",INDEX(Calculs!$B$42:$M$61,MATCH(E203,Calculs!$A$42:$A$61,0),MATCH(L203,Calculs!$B$41:$M$41,0)))</f>
        <v/>
      </c>
      <c r="N203" s="47" t="str">
        <f aca="false">IF(OR(J203="",M203=""),"",ROUND(D203*ROUND(G203*(1-M203),2)*(1-Offre!$B$9),2))</f>
        <v/>
      </c>
      <c r="O203" s="49" t="n">
        <f aca="false">IF(OR(C203="",D203=""),0,D203*INDEX(Tarifs!$G$4:$G$30,MATCH(C203,LISTE_SUPPORTS,0)))</f>
        <v>0</v>
      </c>
    </row>
    <row r="204" customFormat="false" ht="15" hidden="false" customHeight="false" outlineLevel="0" collapsed="false">
      <c r="A204" s="44" t="n">
        <v>199</v>
      </c>
      <c r="B204" s="35"/>
      <c r="C204" s="35"/>
      <c r="D204" s="45"/>
      <c r="E204" s="46" t="str">
        <f aca="false">IF(B204="","",IFERROR(INDEX('Club et adhérents'!$A$17:$A$36,MATCH(B204,LISTE_ADH,0)),""))</f>
        <v/>
      </c>
      <c r="F204" s="41" t="str">
        <f aca="false">IF(C204="","",INDEX(Tarifs!$E$4:$E$30,MATCH(C204,LISTE_SUPPORTS,0)))</f>
        <v/>
      </c>
      <c r="G204" s="47" t="str">
        <f aca="false">IF(C204="","",IF(INDEX(Tarifs!$F$4:$F$30,MATCH(C204,LISTE_SUPPORTS,0))="","",INDEX(Tarifs!$F$4:$F$30,MATCH(C204,LISTE_SUPPORTS,0))))</f>
        <v/>
      </c>
      <c r="H204" s="48" t="str">
        <f aca="false">IF(L204="","",INDEX(Calculs!$D$4:$D$15,MATCH(L204,Calculs!$A$4:$A$15,0)))</f>
        <v/>
      </c>
      <c r="I204" s="47" t="str">
        <f aca="false">IF(OR(G204="",H204=""),"",ROUND(G204*(1-H204),2))</f>
        <v/>
      </c>
      <c r="J204" s="47" t="str">
        <f aca="false">IF(OR(I204="",D204=""),"",ROUND(D204*I204*(1-Offre!$B$9),2))</f>
        <v/>
      </c>
      <c r="K204" s="41" t="str">
        <f aca="false">IF(AND(B204="",C204="",D204=""),"",IF(B204="","Choisissez l'adhérent",IF(E204="","Adhérent inconnu",IF(C204="","Choisissez le support",IF(OR(D204="",D204&lt;=0),"Indiquez la quantité",IF(G204="","Prix à compléter par LineaPix","OK"))))))</f>
        <v/>
      </c>
      <c r="L204" s="41" t="str">
        <f aca="false">IF(C204="","",INDEX(Tarifs!$C$4:$C$30,MATCH(C204,LISTE_SUPPORTS,0)))</f>
        <v/>
      </c>
      <c r="M204" s="48" t="str">
        <f aca="false">IF(OR(E204="",L204=""),"",INDEX(Calculs!$B$42:$M$61,MATCH(E204,Calculs!$A$42:$A$61,0),MATCH(L204,Calculs!$B$41:$M$41,0)))</f>
        <v/>
      </c>
      <c r="N204" s="47" t="str">
        <f aca="false">IF(OR(J204="",M204=""),"",ROUND(D204*ROUND(G204*(1-M204),2)*(1-Offre!$B$9),2))</f>
        <v/>
      </c>
      <c r="O204" s="49" t="n">
        <f aca="false">IF(OR(C204="",D204=""),0,D204*INDEX(Tarifs!$G$4:$G$30,MATCH(C204,LISTE_SUPPORTS,0)))</f>
        <v>0</v>
      </c>
    </row>
    <row r="205" customFormat="false" ht="15" hidden="false" customHeight="false" outlineLevel="0" collapsed="false">
      <c r="A205" s="44" t="n">
        <v>200</v>
      </c>
      <c r="B205" s="35"/>
      <c r="C205" s="35"/>
      <c r="D205" s="45"/>
      <c r="E205" s="46" t="str">
        <f aca="false">IF(B205="","",IFERROR(INDEX('Club et adhérents'!$A$17:$A$36,MATCH(B205,LISTE_ADH,0)),""))</f>
        <v/>
      </c>
      <c r="F205" s="41" t="str">
        <f aca="false">IF(C205="","",INDEX(Tarifs!$E$4:$E$30,MATCH(C205,LISTE_SUPPORTS,0)))</f>
        <v/>
      </c>
      <c r="G205" s="47" t="str">
        <f aca="false">IF(C205="","",IF(INDEX(Tarifs!$F$4:$F$30,MATCH(C205,LISTE_SUPPORTS,0))="","",INDEX(Tarifs!$F$4:$F$30,MATCH(C205,LISTE_SUPPORTS,0))))</f>
        <v/>
      </c>
      <c r="H205" s="48" t="str">
        <f aca="false">IF(L205="","",INDEX(Calculs!$D$4:$D$15,MATCH(L205,Calculs!$A$4:$A$15,0)))</f>
        <v/>
      </c>
      <c r="I205" s="47" t="str">
        <f aca="false">IF(OR(G205="",H205=""),"",ROUND(G205*(1-H205),2))</f>
        <v/>
      </c>
      <c r="J205" s="47" t="str">
        <f aca="false">IF(OR(I205="",D205=""),"",ROUND(D205*I205*(1-Offre!$B$9),2))</f>
        <v/>
      </c>
      <c r="K205" s="41" t="str">
        <f aca="false">IF(AND(B205="",C205="",D205=""),"",IF(B205="","Choisissez l'adhérent",IF(E205="","Adhérent inconnu",IF(C205="","Choisissez le support",IF(OR(D205="",D205&lt;=0),"Indiquez la quantité",IF(G205="","Prix à compléter par LineaPix","OK"))))))</f>
        <v/>
      </c>
      <c r="L205" s="41" t="str">
        <f aca="false">IF(C205="","",INDEX(Tarifs!$C$4:$C$30,MATCH(C205,LISTE_SUPPORTS,0)))</f>
        <v/>
      </c>
      <c r="M205" s="48" t="str">
        <f aca="false">IF(OR(E205="",L205=""),"",INDEX(Calculs!$B$42:$M$61,MATCH(E205,Calculs!$A$42:$A$61,0),MATCH(L205,Calculs!$B$41:$M$41,0)))</f>
        <v/>
      </c>
      <c r="N205" s="47" t="str">
        <f aca="false">IF(OR(J205="",M205=""),"",ROUND(D205*ROUND(G205*(1-M205),2)*(1-Offre!$B$9),2))</f>
        <v/>
      </c>
      <c r="O205" s="49" t="n">
        <f aca="false">IF(OR(C205="",D205=""),0,D205*INDEX(Tarifs!$G$4:$G$30,MATCH(C205,LISTE_SUPPORTS,0)))</f>
        <v>0</v>
      </c>
    </row>
  </sheetData>
  <sheetProtection sheet="true" formatColumns="false" formatRows="false"/>
  <mergeCells count="2">
    <mergeCell ref="A1:K1"/>
    <mergeCell ref="A2:K2"/>
  </mergeCells>
  <dataValidations count="3">
    <dataValidation allowBlank="true" error="Choisissez un adhérent déjà inscrit dans l'onglet « Club et adhérents »." errorStyle="stop" errorTitle="Adhérent" operator="between" showDropDown="false" showErrorMessage="true" showInputMessage="false" sqref="B6:B205" type="list">
      <formula1>LISTE_ADH</formula1>
      <formula2>0</formula2>
    </dataValidation>
    <dataValidation allowBlank="true" error="Choisissez un support dans la liste." errorStyle="stop" errorTitle="Support" operator="between" showDropDown="false" showErrorMessage="true" showInputMessage="false" sqref="C6:C205" type="list">
      <formula1>LISTE_SUPPORTS</formula1>
      <formula2>0</formula2>
    </dataValidation>
    <dataValidation allowBlank="true" error="Indiquez une quantité supérieure à 0 (nombre de cassettes, bobines, vues, disques ou heures)." errorStyle="stop" operator="greaterThan" showDropDown="false" showErrorMessage="true" showInputMessage="false" sqref="D6:D205" type="decimal">
      <formula1>0</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I6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0"/>
    <col collapsed="false" customWidth="true" hidden="false" outlineLevel="0" max="2" min="2" style="0" width="26"/>
    <col collapsed="false" customWidth="true" hidden="false" outlineLevel="0" max="3" min="3" style="0" width="16"/>
    <col collapsed="false" customWidth="true" hidden="false" outlineLevel="0" max="6" min="4" style="0" width="14"/>
    <col collapsed="false" customWidth="true" hidden="false" outlineLevel="0" max="7" min="7" style="0" width="10"/>
    <col collapsed="false" customWidth="true" hidden="false" outlineLevel="0" max="8" min="8" style="0" width="18"/>
    <col collapsed="false" customWidth="true" hidden="false" outlineLevel="0" max="9" min="9" style="0" width="12"/>
  </cols>
  <sheetData>
    <row r="1" customFormat="false" ht="37.5" hidden="false" customHeight="true" outlineLevel="0" collapsed="false">
      <c r="A1" s="31" t="s">
        <v>111</v>
      </c>
      <c r="B1" s="31"/>
      <c r="C1" s="31"/>
      <c r="D1" s="31"/>
      <c r="E1" s="31"/>
      <c r="F1" s="31"/>
      <c r="G1" s="31"/>
      <c r="H1" s="31"/>
      <c r="I1" s="31"/>
    </row>
    <row r="2" customFormat="false" ht="21.75" hidden="false" customHeight="true" outlineLevel="0" collapsed="false">
      <c r="A2" s="32" t="s">
        <v>112</v>
      </c>
      <c r="B2" s="32"/>
      <c r="C2" s="32"/>
      <c r="D2" s="32"/>
      <c r="E2" s="32"/>
      <c r="F2" s="32"/>
      <c r="G2" s="32"/>
      <c r="H2" s="32"/>
      <c r="I2" s="32"/>
    </row>
    <row r="3" customFormat="false" ht="15" hidden="false" customHeight="false" outlineLevel="0" collapsed="false">
      <c r="A3" s="6"/>
      <c r="B3" s="6"/>
      <c r="C3" s="6"/>
      <c r="D3" s="6"/>
      <c r="E3" s="6"/>
      <c r="F3" s="6"/>
      <c r="G3" s="6"/>
      <c r="H3" s="6"/>
      <c r="I3" s="6"/>
    </row>
    <row r="4" customFormat="false" ht="15" hidden="false" customHeight="false" outlineLevel="0" collapsed="false">
      <c r="A4" s="34" t="s">
        <v>113</v>
      </c>
      <c r="B4" s="33" t="n">
        <f aca="false">'Club et adhérents'!B5</f>
        <v>0</v>
      </c>
      <c r="C4" s="6"/>
      <c r="D4" s="6"/>
      <c r="E4" s="6"/>
      <c r="F4" s="6"/>
      <c r="G4" s="6"/>
      <c r="H4" s="6"/>
      <c r="I4" s="6"/>
    </row>
    <row r="5" customFormat="false" ht="15" hidden="false" customHeight="false" outlineLevel="0" collapsed="false">
      <c r="A5" s="6"/>
      <c r="B5" s="6"/>
      <c r="C5" s="6"/>
      <c r="D5" s="6"/>
      <c r="E5" s="6"/>
      <c r="F5" s="6"/>
      <c r="G5" s="6"/>
      <c r="H5" s="6"/>
      <c r="I5" s="6"/>
    </row>
    <row r="6" customFormat="false" ht="15" hidden="false" customHeight="false" outlineLevel="0" collapsed="false">
      <c r="A6" s="50" t="s">
        <v>114</v>
      </c>
      <c r="B6" s="6"/>
      <c r="C6" s="6"/>
      <c r="D6" s="6"/>
      <c r="E6" s="6"/>
      <c r="F6" s="6"/>
      <c r="G6" s="6"/>
      <c r="H6" s="6"/>
      <c r="I6" s="6"/>
    </row>
    <row r="7" customFormat="false" ht="15" hidden="false" customHeight="false" outlineLevel="0" collapsed="false">
      <c r="A7" s="51" t="s">
        <v>115</v>
      </c>
      <c r="B7" s="52" t="n">
        <v>8</v>
      </c>
      <c r="C7" s="6"/>
      <c r="D7" s="53" t="s">
        <v>116</v>
      </c>
      <c r="E7" s="53"/>
      <c r="F7" s="54" t="s">
        <v>117</v>
      </c>
      <c r="G7" s="54"/>
      <c r="H7" s="55" t="s">
        <v>118</v>
      </c>
      <c r="I7" s="55"/>
    </row>
    <row r="8" customFormat="false" ht="24" hidden="false" customHeight="true" outlineLevel="0" collapsed="false">
      <c r="A8" s="51" t="s">
        <v>119</v>
      </c>
      <c r="B8" s="52" t="n">
        <v>8</v>
      </c>
      <c r="C8" s="6"/>
      <c r="D8" s="56" t="n">
        <f aca="false">B22</f>
        <v>0</v>
      </c>
      <c r="E8" s="56"/>
      <c r="F8" s="57" t="n">
        <f aca="false">B24</f>
        <v>0</v>
      </c>
      <c r="G8" s="57"/>
      <c r="H8" s="58" t="n">
        <f aca="false">B16</f>
        <v>0</v>
      </c>
      <c r="I8" s="58"/>
    </row>
    <row r="9" customFormat="false" ht="24" hidden="false" customHeight="true" outlineLevel="0" collapsed="false">
      <c r="A9" s="51" t="s">
        <v>120</v>
      </c>
      <c r="B9" s="59" t="n">
        <v>0.1</v>
      </c>
      <c r="C9" s="6"/>
      <c r="D9" s="56"/>
      <c r="E9" s="56"/>
      <c r="F9" s="57"/>
      <c r="G9" s="57"/>
      <c r="H9" s="58"/>
      <c r="I9" s="58"/>
    </row>
    <row r="10" customFormat="false" ht="15" hidden="false" customHeight="false" outlineLevel="0" collapsed="false">
      <c r="A10" s="51" t="s">
        <v>121</v>
      </c>
      <c r="B10" s="60" t="n">
        <v>15</v>
      </c>
      <c r="C10" s="6"/>
      <c r="D10" s="6"/>
      <c r="E10" s="6"/>
      <c r="F10" s="6"/>
      <c r="G10" s="6"/>
      <c r="H10" s="6"/>
      <c r="I10" s="6"/>
    </row>
    <row r="11" customFormat="false" ht="15" hidden="false" customHeight="false" outlineLevel="0" collapsed="false">
      <c r="A11" s="51" t="s">
        <v>122</v>
      </c>
      <c r="B11" s="52" t="n">
        <v>29.99</v>
      </c>
      <c r="C11" s="6"/>
      <c r="D11" s="61" t="s">
        <v>123</v>
      </c>
      <c r="E11" s="61"/>
      <c r="F11" s="61"/>
      <c r="G11" s="61"/>
      <c r="H11" s="61"/>
      <c r="I11" s="61"/>
    </row>
    <row r="12" customFormat="false" ht="15" hidden="false" customHeight="false" outlineLevel="0" collapsed="false">
      <c r="A12" s="51" t="s">
        <v>124</v>
      </c>
      <c r="B12" s="60" t="n">
        <v>2</v>
      </c>
      <c r="C12" s="6"/>
      <c r="D12" s="6"/>
      <c r="E12" s="6"/>
      <c r="F12" s="6"/>
      <c r="G12" s="6"/>
      <c r="H12" s="6"/>
      <c r="I12" s="6"/>
    </row>
    <row r="13" customFormat="false" ht="15" hidden="false" customHeight="false" outlineLevel="0" collapsed="false">
      <c r="A13" s="51" t="s">
        <v>125</v>
      </c>
      <c r="B13" s="60" t="n">
        <v>20</v>
      </c>
      <c r="C13" s="6"/>
      <c r="D13" s="6"/>
      <c r="E13" s="6"/>
      <c r="F13" s="6"/>
      <c r="G13" s="6"/>
      <c r="H13" s="6"/>
      <c r="I13" s="6"/>
    </row>
    <row r="14" customFormat="false" ht="15" hidden="false" customHeight="false" outlineLevel="0" collapsed="false">
      <c r="A14" s="6"/>
      <c r="B14" s="6"/>
      <c r="C14" s="6"/>
      <c r="D14" s="6"/>
      <c r="E14" s="6"/>
      <c r="F14" s="6"/>
      <c r="G14" s="6"/>
      <c r="H14" s="6"/>
      <c r="I14" s="6"/>
    </row>
    <row r="15" customFormat="false" ht="15" hidden="false" customHeight="false" outlineLevel="0" collapsed="false">
      <c r="A15" s="50" t="s">
        <v>126</v>
      </c>
      <c r="B15" s="6"/>
      <c r="C15" s="6"/>
      <c r="D15" s="50" t="s">
        <v>127</v>
      </c>
      <c r="E15" s="6"/>
      <c r="F15" s="6"/>
      <c r="G15" s="6"/>
      <c r="H15" s="6"/>
      <c r="I15" s="6"/>
    </row>
    <row r="16" customFormat="false" ht="15" hidden="false" customHeight="false" outlineLevel="0" collapsed="false">
      <c r="A16" s="51" t="s">
        <v>128</v>
      </c>
      <c r="B16" s="40" t="n">
        <f aca="false">COUNTIF(C43:C62,"&gt;0")</f>
        <v>0</v>
      </c>
      <c r="C16" s="6"/>
      <c r="D16" s="62" t="str">
        <f aca="false">IF(B16&lt;$B$12,"Il faut au moins "&amp;$B$12&amp;" participants avec des supports.",IF(B16&gt;$B$13,"Plus de "&amp;$B$13&amp;" participants : nous établirons un devis.","Nombre de participants : OK"))</f>
        <v>Il faut au moins 2 participants avec des supports.</v>
      </c>
      <c r="E16" s="62"/>
      <c r="F16" s="62"/>
      <c r="G16" s="62"/>
      <c r="H16" s="62"/>
      <c r="I16" s="6"/>
    </row>
    <row r="17" customFormat="false" ht="15" hidden="false" customHeight="false" outlineLevel="0" collapsed="false">
      <c r="A17" s="51" t="s">
        <v>129</v>
      </c>
      <c r="B17" s="47" t="n">
        <f aca="false">SUM(C43:C62)</f>
        <v>0</v>
      </c>
      <c r="C17" s="6"/>
      <c r="D17" s="62" t="str">
        <f aca="false">IF(B17&lt;$B$11,"Minimum de prestations non atteint ("&amp;TEXT($B$11,"0,00")&amp;" €).","Minimum de commande : OK")</f>
        <v>Minimum de prestations non atteint (030 €).</v>
      </c>
      <c r="E17" s="62"/>
      <c r="F17" s="62"/>
      <c r="G17" s="62"/>
      <c r="H17" s="62"/>
      <c r="I17" s="6"/>
    </row>
    <row r="18" customFormat="false" ht="15" hidden="false" customHeight="false" outlineLevel="0" collapsed="false">
      <c r="A18" s="51" t="s">
        <v>130</v>
      </c>
      <c r="B18" s="47" t="n">
        <f aca="false">IF(ISNUMBER(SEARCH("par adhérent",'Club et adhérents'!$B$14)),B16*$B$8,0)</f>
        <v>0</v>
      </c>
      <c r="C18" s="6"/>
      <c r="D18" s="62" t="str">
        <f aca="false">IF(COUNTIF('Supports confiés'!$K$6:$K$205,"Prix à compléter*")&gt;0,"Certains prix restent à compléter par LineaPix.","Prix : OK")</f>
        <v>Prix : OK</v>
      </c>
      <c r="E18" s="62"/>
      <c r="F18" s="62"/>
      <c r="G18" s="62"/>
      <c r="H18" s="62"/>
      <c r="I18" s="6"/>
    </row>
    <row r="19" customFormat="false" ht="15" hidden="false" customHeight="false" outlineLevel="0" collapsed="false">
      <c r="A19" s="51" t="s">
        <v>131</v>
      </c>
      <c r="B19" s="63" t="n">
        <f aca="false">SUM('Supports confiés'!$O$6:$O$205)/1000</f>
        <v>0</v>
      </c>
      <c r="C19" s="6"/>
      <c r="D19" s="62" t="str">
        <f aca="false">IF(COUNTIF('Supports confiés'!$K$6:$K$205,"OK")&lt;COUNTIF('Supports confiés'!$K$6:$K$205,"?*"),"Des lignes de l'onglet « Supports confiés » sont incomplètes.","Lignes de supports : OK")</f>
        <v>Lignes de supports : OK</v>
      </c>
      <c r="E19" s="62"/>
      <c r="F19" s="62"/>
      <c r="G19" s="62"/>
      <c r="H19" s="62"/>
      <c r="I19" s="6"/>
    </row>
    <row r="20" customFormat="false" ht="15" hidden="false" customHeight="false" outlineLevel="0" collapsed="false">
      <c r="A20" s="51" t="s">
        <v>132</v>
      </c>
      <c r="B20" s="40" t="n">
        <f aca="false">IF(B16=0,0,MAX(1,ROUNDUP(B19/$B$10,0)))</f>
        <v>0</v>
      </c>
      <c r="C20" s="6"/>
      <c r="D20" s="62" t="str">
        <f aca="false">IF(COUNTIF('Club et adhérents'!$F$17:$F$36,"OK")&lt;COUNTIF('Club et adhérents'!$F$17:$F$36,"?*"),"Vérifiez la liste des adhérents (e-mail, doublon ou adhérent sans support).","Liste des adhérents : OK")</f>
        <v>Liste des adhérents : OK</v>
      </c>
      <c r="E20" s="62"/>
      <c r="F20" s="62"/>
      <c r="G20" s="62"/>
      <c r="H20" s="62"/>
      <c r="I20" s="6"/>
    </row>
    <row r="21" customFormat="false" ht="15" hidden="false" customHeight="false" outlineLevel="0" collapsed="false">
      <c r="A21" s="51" t="s">
        <v>133</v>
      </c>
      <c r="B21" s="47" t="n">
        <f aca="false">B20*$B$7</f>
        <v>0</v>
      </c>
      <c r="C21" s="6"/>
      <c r="D21" s="62" t="str">
        <f aca="false">IF(B20&gt;1,"Transport : "&amp;B20&amp;" colis de moins de "&amp;$B$10&amp;" kg à prévoir.","Transport : 1 colis")</f>
        <v>Transport : 1 colis</v>
      </c>
      <c r="E21" s="62"/>
      <c r="F21" s="62"/>
      <c r="G21" s="62"/>
      <c r="H21" s="62"/>
      <c r="I21" s="6"/>
    </row>
    <row r="22" customFormat="false" ht="15" hidden="false" customHeight="false" outlineLevel="0" collapsed="false">
      <c r="A22" s="64" t="s">
        <v>134</v>
      </c>
      <c r="B22" s="65" t="n">
        <f aca="false">B17+B18+B21</f>
        <v>0</v>
      </c>
      <c r="C22" s="6"/>
      <c r="D22" s="6"/>
      <c r="E22" s="6"/>
      <c r="F22" s="6"/>
      <c r="G22" s="6"/>
      <c r="H22" s="6"/>
      <c r="I22" s="6"/>
    </row>
    <row r="23" customFormat="false" ht="15" hidden="false" customHeight="false" outlineLevel="0" collapsed="false">
      <c r="A23" s="51" t="s">
        <v>135</v>
      </c>
      <c r="B23" s="47" t="n">
        <f aca="false">SUM(H43:H62)</f>
        <v>0</v>
      </c>
      <c r="C23" s="6"/>
      <c r="D23" s="6"/>
      <c r="E23" s="6"/>
      <c r="F23" s="6"/>
      <c r="G23" s="6"/>
      <c r="H23" s="6"/>
      <c r="I23" s="6"/>
    </row>
    <row r="24" customFormat="false" ht="15" hidden="false" customHeight="false" outlineLevel="0" collapsed="false">
      <c r="A24" s="34" t="s">
        <v>136</v>
      </c>
      <c r="B24" s="66" t="n">
        <f aca="false">MAX(0,B23-B22)</f>
        <v>0</v>
      </c>
      <c r="C24" s="6"/>
      <c r="D24" s="6"/>
      <c r="E24" s="6"/>
      <c r="F24" s="6"/>
      <c r="G24" s="6"/>
      <c r="H24" s="6"/>
      <c r="I24" s="6"/>
    </row>
    <row r="25" customFormat="false" ht="15" hidden="false" customHeight="false" outlineLevel="0" collapsed="false">
      <c r="A25" s="6"/>
      <c r="B25" s="6"/>
      <c r="C25" s="6"/>
      <c r="D25" s="6"/>
      <c r="E25" s="6"/>
      <c r="F25" s="6"/>
      <c r="G25" s="6"/>
      <c r="H25" s="6"/>
      <c r="I25" s="6"/>
    </row>
    <row r="26" customFormat="false" ht="15" hidden="false" customHeight="false" outlineLevel="0" collapsed="false">
      <c r="A26" s="50" t="s">
        <v>137</v>
      </c>
      <c r="B26" s="6"/>
      <c r="C26" s="6"/>
      <c r="D26" s="6"/>
      <c r="E26" s="6"/>
      <c r="F26" s="6"/>
      <c r="G26" s="6"/>
      <c r="H26" s="6"/>
      <c r="I26" s="6"/>
    </row>
    <row r="27" customFormat="false" ht="15" hidden="false" customHeight="false" outlineLevel="0" collapsed="false">
      <c r="A27" s="38" t="s">
        <v>138</v>
      </c>
      <c r="B27" s="38" t="s">
        <v>139</v>
      </c>
      <c r="C27" s="38" t="s">
        <v>140</v>
      </c>
      <c r="D27" s="38" t="s">
        <v>141</v>
      </c>
      <c r="E27" s="6"/>
      <c r="F27" s="6"/>
      <c r="G27" s="6"/>
      <c r="H27" s="6"/>
      <c r="I27" s="6"/>
    </row>
    <row r="28" customFormat="false" ht="15" hidden="false" customHeight="false" outlineLevel="0" collapsed="false">
      <c r="A28" s="41" t="str">
        <f aca="false">Calculs!B4</f>
        <v>Cassettes vidéo — Standard</v>
      </c>
      <c r="B28" s="67" t="n">
        <f aca="false">Calculs!C4</f>
        <v>0</v>
      </c>
      <c r="C28" s="48" t="str">
        <f aca="false">IF(Calculs!C4=0,"",Calculs!D4)</f>
        <v/>
      </c>
      <c r="D28" s="47" t="n">
        <f aca="false">Calculs!E4</f>
        <v>0</v>
      </c>
      <c r="E28" s="6"/>
      <c r="F28" s="6"/>
      <c r="G28" s="6"/>
      <c r="H28" s="6"/>
      <c r="I28" s="6"/>
    </row>
    <row r="29" customFormat="false" ht="15" hidden="false" customHeight="false" outlineLevel="0" collapsed="false">
      <c r="A29" s="41" t="str">
        <f aca="false">Calculs!B5</f>
        <v>Cassettes vidéo — HD</v>
      </c>
      <c r="B29" s="67" t="n">
        <f aca="false">Calculs!C5</f>
        <v>0</v>
      </c>
      <c r="C29" s="48" t="str">
        <f aca="false">IF(Calculs!C5=0,"",Calculs!D5)</f>
        <v/>
      </c>
      <c r="D29" s="47" t="n">
        <f aca="false">Calculs!E5</f>
        <v>0</v>
      </c>
      <c r="E29" s="6"/>
      <c r="F29" s="6"/>
      <c r="G29" s="6"/>
      <c r="H29" s="6"/>
      <c r="I29" s="6"/>
    </row>
    <row r="30" customFormat="false" ht="15" hidden="false" customHeight="false" outlineLevel="0" collapsed="false">
      <c r="A30" s="41" t="str">
        <f aca="false">Calculs!B6</f>
        <v>Formats vidéo rares</v>
      </c>
      <c r="B30" s="67" t="n">
        <f aca="false">Calculs!C6</f>
        <v>0</v>
      </c>
      <c r="C30" s="48" t="str">
        <f aca="false">IF(Calculs!C6=0,"",Calculs!D6)</f>
        <v/>
      </c>
      <c r="D30" s="47" t="n">
        <f aca="false">Calculs!E6</f>
        <v>0</v>
      </c>
      <c r="E30" s="6"/>
      <c r="F30" s="6"/>
      <c r="G30" s="6"/>
      <c r="H30" s="6"/>
      <c r="I30" s="6"/>
    </row>
    <row r="31" customFormat="false" ht="15" hidden="false" customHeight="false" outlineLevel="0" collapsed="false">
      <c r="A31" s="41" t="str">
        <f aca="false">Calculs!B7</f>
        <v>Bobines — Standard</v>
      </c>
      <c r="B31" s="67" t="n">
        <f aca="false">Calculs!C7</f>
        <v>0</v>
      </c>
      <c r="C31" s="48" t="str">
        <f aca="false">IF(Calculs!C7=0,"",Calculs!D7)</f>
        <v/>
      </c>
      <c r="D31" s="47" t="n">
        <f aca="false">Calculs!E7</f>
        <v>0</v>
      </c>
      <c r="E31" s="6"/>
      <c r="F31" s="6"/>
      <c r="G31" s="6"/>
      <c r="H31" s="6"/>
      <c r="I31" s="6"/>
    </row>
    <row r="32" customFormat="false" ht="15" hidden="false" customHeight="false" outlineLevel="0" collapsed="false">
      <c r="A32" s="41" t="str">
        <f aca="false">Calculs!B8</f>
        <v>Bobines — HD</v>
      </c>
      <c r="B32" s="67" t="n">
        <f aca="false">Calculs!C8</f>
        <v>0</v>
      </c>
      <c r="C32" s="48" t="str">
        <f aca="false">IF(Calculs!C8=0,"",Calculs!D8)</f>
        <v/>
      </c>
      <c r="D32" s="47" t="n">
        <f aca="false">Calculs!E8</f>
        <v>0</v>
      </c>
      <c r="E32" s="6"/>
      <c r="F32" s="6"/>
      <c r="G32" s="6"/>
      <c r="H32" s="6"/>
      <c r="I32" s="6"/>
    </row>
    <row r="33" customFormat="false" ht="15" hidden="false" customHeight="false" outlineLevel="0" collapsed="false">
      <c r="A33" s="41" t="str">
        <f aca="false">Calculs!B9</f>
        <v>Pathé Baby — Standard</v>
      </c>
      <c r="B33" s="67" t="n">
        <f aca="false">Calculs!C9</f>
        <v>0</v>
      </c>
      <c r="C33" s="48" t="str">
        <f aca="false">IF(Calculs!C9=0,"",Calculs!D9)</f>
        <v/>
      </c>
      <c r="D33" s="47" t="n">
        <f aca="false">Calculs!E9</f>
        <v>0</v>
      </c>
      <c r="E33" s="6"/>
      <c r="F33" s="6"/>
      <c r="G33" s="6"/>
      <c r="H33" s="6"/>
      <c r="I33" s="6"/>
    </row>
    <row r="34" customFormat="false" ht="15" hidden="false" customHeight="false" outlineLevel="0" collapsed="false">
      <c r="A34" s="41" t="str">
        <f aca="false">Calculs!B10</f>
        <v>Pathé Baby — HD</v>
      </c>
      <c r="B34" s="67" t="n">
        <f aca="false">Calculs!C10</f>
        <v>0</v>
      </c>
      <c r="C34" s="48" t="str">
        <f aca="false">IF(Calculs!C10=0,"",Calculs!D10)</f>
        <v/>
      </c>
      <c r="D34" s="47" t="n">
        <f aca="false">Calculs!E10</f>
        <v>0</v>
      </c>
      <c r="E34" s="6"/>
      <c r="F34" s="6"/>
      <c r="G34" s="6"/>
      <c r="H34" s="6"/>
      <c r="I34" s="6"/>
    </row>
    <row r="35" customFormat="false" ht="15" hidden="false" customHeight="false" outlineLevel="0" collapsed="false">
      <c r="A35" s="41" t="str">
        <f aca="false">Calculs!B11</f>
        <v>Diapositives scan brut</v>
      </c>
      <c r="B35" s="67" t="n">
        <f aca="false">Calculs!C11</f>
        <v>0</v>
      </c>
      <c r="C35" s="48" t="str">
        <f aca="false">IF(Calculs!C11=0,"",Calculs!D11)</f>
        <v/>
      </c>
      <c r="D35" s="47" t="n">
        <f aca="false">Calculs!E11</f>
        <v>0</v>
      </c>
      <c r="E35" s="6"/>
      <c r="F35" s="6"/>
      <c r="G35" s="6"/>
      <c r="H35" s="6"/>
      <c r="I35" s="6"/>
    </row>
    <row r="36" customFormat="false" ht="15" hidden="false" customHeight="false" outlineLevel="0" collapsed="false">
      <c r="A36" s="41" t="str">
        <f aca="false">Calculs!B12</f>
        <v>Diapositives avec dépoussiérage</v>
      </c>
      <c r="B36" s="67" t="n">
        <f aca="false">Calculs!C12</f>
        <v>0</v>
      </c>
      <c r="C36" s="48" t="str">
        <f aca="false">IF(Calculs!C12=0,"",Calculs!D12)</f>
        <v/>
      </c>
      <c r="D36" s="47" t="n">
        <f aca="false">Calculs!E12</f>
        <v>0</v>
      </c>
      <c r="E36" s="6"/>
      <c r="F36" s="6"/>
      <c r="G36" s="6"/>
      <c r="H36" s="6"/>
      <c r="I36" s="6"/>
    </row>
    <row r="37" customFormat="false" ht="15" hidden="false" customHeight="false" outlineLevel="0" collapsed="false">
      <c r="A37" s="41" t="str">
        <f aca="false">Calculs!B13</f>
        <v>Négatifs et photos papier</v>
      </c>
      <c r="B37" s="67" t="n">
        <f aca="false">Calculs!C13</f>
        <v>0</v>
      </c>
      <c r="C37" s="48" t="str">
        <f aca="false">IF(Calculs!C13=0,"",Calculs!D13)</f>
        <v/>
      </c>
      <c r="D37" s="47" t="n">
        <f aca="false">Calculs!E13</f>
        <v>0</v>
      </c>
      <c r="E37" s="6"/>
      <c r="F37" s="6"/>
      <c r="G37" s="6"/>
      <c r="H37" s="6"/>
      <c r="I37" s="6"/>
    </row>
    <row r="38" customFormat="false" ht="15" hidden="false" customHeight="false" outlineLevel="0" collapsed="false">
      <c r="A38" s="41" t="str">
        <f aca="false">Calculs!B14</f>
        <v>Cassettes audio, vinyles, CD</v>
      </c>
      <c r="B38" s="67" t="n">
        <f aca="false">Calculs!C14</f>
        <v>0</v>
      </c>
      <c r="C38" s="48" t="str">
        <f aca="false">IF(Calculs!C14=0,"",Calculs!D14)</f>
        <v/>
      </c>
      <c r="D38" s="47" t="n">
        <f aca="false">Calculs!E14</f>
        <v>0</v>
      </c>
      <c r="E38" s="6"/>
      <c r="F38" s="6"/>
      <c r="G38" s="6"/>
      <c r="H38" s="6"/>
      <c r="I38" s="6"/>
    </row>
    <row r="39" customFormat="false" ht="15" hidden="false" customHeight="false" outlineLevel="0" collapsed="false">
      <c r="A39" s="41" t="str">
        <f aca="false">Calculs!B15</f>
        <v>Bandes audio et 8 pistes (heures)</v>
      </c>
      <c r="B39" s="67" t="n">
        <f aca="false">Calculs!C15</f>
        <v>0</v>
      </c>
      <c r="C39" s="48" t="str">
        <f aca="false">IF(Calculs!C15=0,"",Calculs!D15)</f>
        <v/>
      </c>
      <c r="D39" s="47" t="n">
        <f aca="false">Calculs!E15</f>
        <v>0</v>
      </c>
      <c r="E39" s="6"/>
      <c r="F39" s="6"/>
      <c r="G39" s="6"/>
      <c r="H39" s="6"/>
      <c r="I39" s="6"/>
    </row>
    <row r="40" customFormat="false" ht="15" hidden="false" customHeight="false" outlineLevel="0" collapsed="false">
      <c r="A40" s="6"/>
      <c r="B40" s="6"/>
      <c r="C40" s="6"/>
      <c r="D40" s="6"/>
      <c r="E40" s="6"/>
      <c r="F40" s="6"/>
      <c r="G40" s="6"/>
      <c r="H40" s="6"/>
      <c r="I40" s="6"/>
    </row>
    <row r="41" customFormat="false" ht="15" hidden="false" customHeight="false" outlineLevel="0" collapsed="false">
      <c r="A41" s="50" t="s">
        <v>142</v>
      </c>
      <c r="B41" s="6"/>
      <c r="C41" s="6"/>
      <c r="D41" s="6"/>
      <c r="E41" s="6"/>
      <c r="F41" s="6"/>
      <c r="G41" s="6"/>
      <c r="H41" s="6"/>
      <c r="I41" s="6"/>
    </row>
    <row r="42" customFormat="false" ht="23.85" hidden="false" customHeight="false" outlineLevel="0" collapsed="false">
      <c r="A42" s="38" t="s">
        <v>143</v>
      </c>
      <c r="B42" s="38" t="s">
        <v>41</v>
      </c>
      <c r="C42" s="38" t="s">
        <v>144</v>
      </c>
      <c r="D42" s="38" t="s">
        <v>145</v>
      </c>
      <c r="E42" s="38" t="s">
        <v>146</v>
      </c>
      <c r="F42" s="38" t="s">
        <v>147</v>
      </c>
      <c r="G42" s="38" t="s">
        <v>148</v>
      </c>
      <c r="H42" s="38" t="s">
        <v>149</v>
      </c>
      <c r="I42" s="38" t="s">
        <v>150</v>
      </c>
    </row>
    <row r="43" customFormat="false" ht="15" hidden="false" customHeight="false" outlineLevel="0" collapsed="false">
      <c r="A43" s="39" t="s">
        <v>78</v>
      </c>
      <c r="B43" s="41" t="str">
        <f aca="false">IF('Club et adhérents'!B17="","",'Club et adhérents'!B17)</f>
        <v/>
      </c>
      <c r="C43" s="47" t="n">
        <f aca="false">SUMIFS('Supports confiés'!$J$6:$J$205,'Supports confiés'!$E$6:$E$205,A43)</f>
        <v>0</v>
      </c>
      <c r="D43" s="47" t="n">
        <f aca="false">IF(AND(C43&gt;0,ISNUMBER(SEARCH("par adhérent",'Club et adhérents'!$B$14))),$B$8,0)</f>
        <v>0</v>
      </c>
      <c r="E43" s="47" t="n">
        <f aca="false">IF(OR(C43=0,$B$16=0),0,ROUND($B$21/$B$16,2))</f>
        <v>0</v>
      </c>
      <c r="F43" s="66" t="n">
        <f aca="false">C43+D43+E43</f>
        <v>0</v>
      </c>
      <c r="G43" s="40" t="n">
        <f aca="false">COUNTIF('Supports confiés'!$E$6:$E$205,A43)</f>
        <v>0</v>
      </c>
      <c r="H43" s="47" t="n">
        <f aca="false">IF(C43=0,0,SUMIFS('Supports confiés'!$N$6:$N$205,'Supports confiés'!$E$6:$E$205,A43)+$B$7)</f>
        <v>0</v>
      </c>
      <c r="I43" s="47" t="n">
        <f aca="false">IF(C43=0,0,H43-F43)</f>
        <v>0</v>
      </c>
    </row>
    <row r="44" customFormat="false" ht="15" hidden="false" customHeight="false" outlineLevel="0" collapsed="false">
      <c r="A44" s="39" t="s">
        <v>79</v>
      </c>
      <c r="B44" s="41" t="str">
        <f aca="false">IF('Club et adhérents'!B18="","",'Club et adhérents'!B18)</f>
        <v/>
      </c>
      <c r="C44" s="47" t="n">
        <f aca="false">SUMIFS('Supports confiés'!$J$6:$J$205,'Supports confiés'!$E$6:$E$205,A44)</f>
        <v>0</v>
      </c>
      <c r="D44" s="47" t="n">
        <f aca="false">IF(AND(C44&gt;0,ISNUMBER(SEARCH("par adhérent",'Club et adhérents'!$B$14))),$B$8,0)</f>
        <v>0</v>
      </c>
      <c r="E44" s="47" t="n">
        <f aca="false">IF(OR(C44=0,$B$16=0),0,ROUND($B$21/$B$16,2))</f>
        <v>0</v>
      </c>
      <c r="F44" s="66" t="n">
        <f aca="false">C44+D44+E44</f>
        <v>0</v>
      </c>
      <c r="G44" s="40" t="n">
        <f aca="false">COUNTIF('Supports confiés'!$E$6:$E$205,A44)</f>
        <v>0</v>
      </c>
      <c r="H44" s="47" t="n">
        <f aca="false">IF(C44=0,0,SUMIFS('Supports confiés'!$N$6:$N$205,'Supports confiés'!$E$6:$E$205,A44)+$B$7)</f>
        <v>0</v>
      </c>
      <c r="I44" s="47" t="n">
        <f aca="false">IF(C44=0,0,H44-F44)</f>
        <v>0</v>
      </c>
    </row>
    <row r="45" customFormat="false" ht="15" hidden="false" customHeight="false" outlineLevel="0" collapsed="false">
      <c r="A45" s="39" t="s">
        <v>80</v>
      </c>
      <c r="B45" s="41" t="str">
        <f aca="false">IF('Club et adhérents'!B19="","",'Club et adhérents'!B19)</f>
        <v/>
      </c>
      <c r="C45" s="47" t="n">
        <f aca="false">SUMIFS('Supports confiés'!$J$6:$J$205,'Supports confiés'!$E$6:$E$205,A45)</f>
        <v>0</v>
      </c>
      <c r="D45" s="47" t="n">
        <f aca="false">IF(AND(C45&gt;0,ISNUMBER(SEARCH("par adhérent",'Club et adhérents'!$B$14))),$B$8,0)</f>
        <v>0</v>
      </c>
      <c r="E45" s="47" t="n">
        <f aca="false">IF(OR(C45=0,$B$16=0),0,ROUND($B$21/$B$16,2))</f>
        <v>0</v>
      </c>
      <c r="F45" s="66" t="n">
        <f aca="false">C45+D45+E45</f>
        <v>0</v>
      </c>
      <c r="G45" s="40" t="n">
        <f aca="false">COUNTIF('Supports confiés'!$E$6:$E$205,A45)</f>
        <v>0</v>
      </c>
      <c r="H45" s="47" t="n">
        <f aca="false">IF(C45=0,0,SUMIFS('Supports confiés'!$N$6:$N$205,'Supports confiés'!$E$6:$E$205,A45)+$B$7)</f>
        <v>0</v>
      </c>
      <c r="I45" s="47" t="n">
        <f aca="false">IF(C45=0,0,H45-F45)</f>
        <v>0</v>
      </c>
    </row>
    <row r="46" customFormat="false" ht="15" hidden="false" customHeight="false" outlineLevel="0" collapsed="false">
      <c r="A46" s="39" t="s">
        <v>81</v>
      </c>
      <c r="B46" s="41" t="str">
        <f aca="false">IF('Club et adhérents'!B20="","",'Club et adhérents'!B20)</f>
        <v/>
      </c>
      <c r="C46" s="47" t="n">
        <f aca="false">SUMIFS('Supports confiés'!$J$6:$J$205,'Supports confiés'!$E$6:$E$205,A46)</f>
        <v>0</v>
      </c>
      <c r="D46" s="47" t="n">
        <f aca="false">IF(AND(C46&gt;0,ISNUMBER(SEARCH("par adhérent",'Club et adhérents'!$B$14))),$B$8,0)</f>
        <v>0</v>
      </c>
      <c r="E46" s="47" t="n">
        <f aca="false">IF(OR(C46=0,$B$16=0),0,ROUND($B$21/$B$16,2))</f>
        <v>0</v>
      </c>
      <c r="F46" s="66" t="n">
        <f aca="false">C46+D46+E46</f>
        <v>0</v>
      </c>
      <c r="G46" s="40" t="n">
        <f aca="false">COUNTIF('Supports confiés'!$E$6:$E$205,A46)</f>
        <v>0</v>
      </c>
      <c r="H46" s="47" t="n">
        <f aca="false">IF(C46=0,0,SUMIFS('Supports confiés'!$N$6:$N$205,'Supports confiés'!$E$6:$E$205,A46)+$B$7)</f>
        <v>0</v>
      </c>
      <c r="I46" s="47" t="n">
        <f aca="false">IF(C46=0,0,H46-F46)</f>
        <v>0</v>
      </c>
    </row>
    <row r="47" customFormat="false" ht="15" hidden="false" customHeight="false" outlineLevel="0" collapsed="false">
      <c r="A47" s="39" t="s">
        <v>82</v>
      </c>
      <c r="B47" s="41" t="str">
        <f aca="false">IF('Club et adhérents'!B21="","",'Club et adhérents'!B21)</f>
        <v/>
      </c>
      <c r="C47" s="47" t="n">
        <f aca="false">SUMIFS('Supports confiés'!$J$6:$J$205,'Supports confiés'!$E$6:$E$205,A47)</f>
        <v>0</v>
      </c>
      <c r="D47" s="47" t="n">
        <f aca="false">IF(AND(C47&gt;0,ISNUMBER(SEARCH("par adhérent",'Club et adhérents'!$B$14))),$B$8,0)</f>
        <v>0</v>
      </c>
      <c r="E47" s="47" t="n">
        <f aca="false">IF(OR(C47=0,$B$16=0),0,ROUND($B$21/$B$16,2))</f>
        <v>0</v>
      </c>
      <c r="F47" s="66" t="n">
        <f aca="false">C47+D47+E47</f>
        <v>0</v>
      </c>
      <c r="G47" s="40" t="n">
        <f aca="false">COUNTIF('Supports confiés'!$E$6:$E$205,A47)</f>
        <v>0</v>
      </c>
      <c r="H47" s="47" t="n">
        <f aca="false">IF(C47=0,0,SUMIFS('Supports confiés'!$N$6:$N$205,'Supports confiés'!$E$6:$E$205,A47)+$B$7)</f>
        <v>0</v>
      </c>
      <c r="I47" s="47" t="n">
        <f aca="false">IF(C47=0,0,H47-F47)</f>
        <v>0</v>
      </c>
    </row>
    <row r="48" customFormat="false" ht="15" hidden="false" customHeight="false" outlineLevel="0" collapsed="false">
      <c r="A48" s="39" t="s">
        <v>83</v>
      </c>
      <c r="B48" s="41" t="str">
        <f aca="false">IF('Club et adhérents'!B22="","",'Club et adhérents'!B22)</f>
        <v/>
      </c>
      <c r="C48" s="47" t="n">
        <f aca="false">SUMIFS('Supports confiés'!$J$6:$J$205,'Supports confiés'!$E$6:$E$205,A48)</f>
        <v>0</v>
      </c>
      <c r="D48" s="47" t="n">
        <f aca="false">IF(AND(C48&gt;0,ISNUMBER(SEARCH("par adhérent",'Club et adhérents'!$B$14))),$B$8,0)</f>
        <v>0</v>
      </c>
      <c r="E48" s="47" t="n">
        <f aca="false">IF(OR(C48=0,$B$16=0),0,ROUND($B$21/$B$16,2))</f>
        <v>0</v>
      </c>
      <c r="F48" s="66" t="n">
        <f aca="false">C48+D48+E48</f>
        <v>0</v>
      </c>
      <c r="G48" s="40" t="n">
        <f aca="false">COUNTIF('Supports confiés'!$E$6:$E$205,A48)</f>
        <v>0</v>
      </c>
      <c r="H48" s="47" t="n">
        <f aca="false">IF(C48=0,0,SUMIFS('Supports confiés'!$N$6:$N$205,'Supports confiés'!$E$6:$E$205,A48)+$B$7)</f>
        <v>0</v>
      </c>
      <c r="I48" s="47" t="n">
        <f aca="false">IF(C48=0,0,H48-F48)</f>
        <v>0</v>
      </c>
    </row>
    <row r="49" customFormat="false" ht="15" hidden="false" customHeight="false" outlineLevel="0" collapsed="false">
      <c r="A49" s="39" t="s">
        <v>84</v>
      </c>
      <c r="B49" s="41" t="str">
        <f aca="false">IF('Club et adhérents'!B23="","",'Club et adhérents'!B23)</f>
        <v/>
      </c>
      <c r="C49" s="47" t="n">
        <f aca="false">SUMIFS('Supports confiés'!$J$6:$J$205,'Supports confiés'!$E$6:$E$205,A49)</f>
        <v>0</v>
      </c>
      <c r="D49" s="47" t="n">
        <f aca="false">IF(AND(C49&gt;0,ISNUMBER(SEARCH("par adhérent",'Club et adhérents'!$B$14))),$B$8,0)</f>
        <v>0</v>
      </c>
      <c r="E49" s="47" t="n">
        <f aca="false">IF(OR(C49=0,$B$16=0),0,ROUND($B$21/$B$16,2))</f>
        <v>0</v>
      </c>
      <c r="F49" s="66" t="n">
        <f aca="false">C49+D49+E49</f>
        <v>0</v>
      </c>
      <c r="G49" s="40" t="n">
        <f aca="false">COUNTIF('Supports confiés'!$E$6:$E$205,A49)</f>
        <v>0</v>
      </c>
      <c r="H49" s="47" t="n">
        <f aca="false">IF(C49=0,0,SUMIFS('Supports confiés'!$N$6:$N$205,'Supports confiés'!$E$6:$E$205,A49)+$B$7)</f>
        <v>0</v>
      </c>
      <c r="I49" s="47" t="n">
        <f aca="false">IF(C49=0,0,H49-F49)</f>
        <v>0</v>
      </c>
    </row>
    <row r="50" customFormat="false" ht="15" hidden="false" customHeight="false" outlineLevel="0" collapsed="false">
      <c r="A50" s="39" t="s">
        <v>85</v>
      </c>
      <c r="B50" s="41" t="str">
        <f aca="false">IF('Club et adhérents'!B24="","",'Club et adhérents'!B24)</f>
        <v/>
      </c>
      <c r="C50" s="47" t="n">
        <f aca="false">SUMIFS('Supports confiés'!$J$6:$J$205,'Supports confiés'!$E$6:$E$205,A50)</f>
        <v>0</v>
      </c>
      <c r="D50" s="47" t="n">
        <f aca="false">IF(AND(C50&gt;0,ISNUMBER(SEARCH("par adhérent",'Club et adhérents'!$B$14))),$B$8,0)</f>
        <v>0</v>
      </c>
      <c r="E50" s="47" t="n">
        <f aca="false">IF(OR(C50=0,$B$16=0),0,ROUND($B$21/$B$16,2))</f>
        <v>0</v>
      </c>
      <c r="F50" s="66" t="n">
        <f aca="false">C50+D50+E50</f>
        <v>0</v>
      </c>
      <c r="G50" s="40" t="n">
        <f aca="false">COUNTIF('Supports confiés'!$E$6:$E$205,A50)</f>
        <v>0</v>
      </c>
      <c r="H50" s="47" t="n">
        <f aca="false">IF(C50=0,0,SUMIFS('Supports confiés'!$N$6:$N$205,'Supports confiés'!$E$6:$E$205,A50)+$B$7)</f>
        <v>0</v>
      </c>
      <c r="I50" s="47" t="n">
        <f aca="false">IF(C50=0,0,H50-F50)</f>
        <v>0</v>
      </c>
    </row>
    <row r="51" customFormat="false" ht="15" hidden="false" customHeight="false" outlineLevel="0" collapsed="false">
      <c r="A51" s="39" t="s">
        <v>86</v>
      </c>
      <c r="B51" s="41" t="str">
        <f aca="false">IF('Club et adhérents'!B25="","",'Club et adhérents'!B25)</f>
        <v/>
      </c>
      <c r="C51" s="47" t="n">
        <f aca="false">SUMIFS('Supports confiés'!$J$6:$J$205,'Supports confiés'!$E$6:$E$205,A51)</f>
        <v>0</v>
      </c>
      <c r="D51" s="47" t="n">
        <f aca="false">IF(AND(C51&gt;0,ISNUMBER(SEARCH("par adhérent",'Club et adhérents'!$B$14))),$B$8,0)</f>
        <v>0</v>
      </c>
      <c r="E51" s="47" t="n">
        <f aca="false">IF(OR(C51=0,$B$16=0),0,ROUND($B$21/$B$16,2))</f>
        <v>0</v>
      </c>
      <c r="F51" s="66" t="n">
        <f aca="false">C51+D51+E51</f>
        <v>0</v>
      </c>
      <c r="G51" s="40" t="n">
        <f aca="false">COUNTIF('Supports confiés'!$E$6:$E$205,A51)</f>
        <v>0</v>
      </c>
      <c r="H51" s="47" t="n">
        <f aca="false">IF(C51=0,0,SUMIFS('Supports confiés'!$N$6:$N$205,'Supports confiés'!$E$6:$E$205,A51)+$B$7)</f>
        <v>0</v>
      </c>
      <c r="I51" s="47" t="n">
        <f aca="false">IF(C51=0,0,H51-F51)</f>
        <v>0</v>
      </c>
    </row>
    <row r="52" customFormat="false" ht="15" hidden="false" customHeight="false" outlineLevel="0" collapsed="false">
      <c r="A52" s="39" t="s">
        <v>87</v>
      </c>
      <c r="B52" s="41" t="str">
        <f aca="false">IF('Club et adhérents'!B26="","",'Club et adhérents'!B26)</f>
        <v/>
      </c>
      <c r="C52" s="47" t="n">
        <f aca="false">SUMIFS('Supports confiés'!$J$6:$J$205,'Supports confiés'!$E$6:$E$205,A52)</f>
        <v>0</v>
      </c>
      <c r="D52" s="47" t="n">
        <f aca="false">IF(AND(C52&gt;0,ISNUMBER(SEARCH("par adhérent",'Club et adhérents'!$B$14))),$B$8,0)</f>
        <v>0</v>
      </c>
      <c r="E52" s="47" t="n">
        <f aca="false">IF(OR(C52=0,$B$16=0),0,ROUND($B$21/$B$16,2))</f>
        <v>0</v>
      </c>
      <c r="F52" s="66" t="n">
        <f aca="false">C52+D52+E52</f>
        <v>0</v>
      </c>
      <c r="G52" s="40" t="n">
        <f aca="false">COUNTIF('Supports confiés'!$E$6:$E$205,A52)</f>
        <v>0</v>
      </c>
      <c r="H52" s="47" t="n">
        <f aca="false">IF(C52=0,0,SUMIFS('Supports confiés'!$N$6:$N$205,'Supports confiés'!$E$6:$E$205,A52)+$B$7)</f>
        <v>0</v>
      </c>
      <c r="I52" s="47" t="n">
        <f aca="false">IF(C52=0,0,H52-F52)</f>
        <v>0</v>
      </c>
    </row>
    <row r="53" customFormat="false" ht="15" hidden="false" customHeight="false" outlineLevel="0" collapsed="false">
      <c r="A53" s="39" t="s">
        <v>88</v>
      </c>
      <c r="B53" s="41" t="str">
        <f aca="false">IF('Club et adhérents'!B27="","",'Club et adhérents'!B27)</f>
        <v/>
      </c>
      <c r="C53" s="47" t="n">
        <f aca="false">SUMIFS('Supports confiés'!$J$6:$J$205,'Supports confiés'!$E$6:$E$205,A53)</f>
        <v>0</v>
      </c>
      <c r="D53" s="47" t="n">
        <f aca="false">IF(AND(C53&gt;0,ISNUMBER(SEARCH("par adhérent",'Club et adhérents'!$B$14))),$B$8,0)</f>
        <v>0</v>
      </c>
      <c r="E53" s="47" t="n">
        <f aca="false">IF(OR(C53=0,$B$16=0),0,ROUND($B$21/$B$16,2))</f>
        <v>0</v>
      </c>
      <c r="F53" s="66" t="n">
        <f aca="false">C53+D53+E53</f>
        <v>0</v>
      </c>
      <c r="G53" s="40" t="n">
        <f aca="false">COUNTIF('Supports confiés'!$E$6:$E$205,A53)</f>
        <v>0</v>
      </c>
      <c r="H53" s="47" t="n">
        <f aca="false">IF(C53=0,0,SUMIFS('Supports confiés'!$N$6:$N$205,'Supports confiés'!$E$6:$E$205,A53)+$B$7)</f>
        <v>0</v>
      </c>
      <c r="I53" s="47" t="n">
        <f aca="false">IF(C53=0,0,H53-F53)</f>
        <v>0</v>
      </c>
    </row>
    <row r="54" customFormat="false" ht="15" hidden="false" customHeight="false" outlineLevel="0" collapsed="false">
      <c r="A54" s="39" t="s">
        <v>89</v>
      </c>
      <c r="B54" s="41" t="str">
        <f aca="false">IF('Club et adhérents'!B28="","",'Club et adhérents'!B28)</f>
        <v/>
      </c>
      <c r="C54" s="47" t="n">
        <f aca="false">SUMIFS('Supports confiés'!$J$6:$J$205,'Supports confiés'!$E$6:$E$205,A54)</f>
        <v>0</v>
      </c>
      <c r="D54" s="47" t="n">
        <f aca="false">IF(AND(C54&gt;0,ISNUMBER(SEARCH("par adhérent",'Club et adhérents'!$B$14))),$B$8,0)</f>
        <v>0</v>
      </c>
      <c r="E54" s="47" t="n">
        <f aca="false">IF(OR(C54=0,$B$16=0),0,ROUND($B$21/$B$16,2))</f>
        <v>0</v>
      </c>
      <c r="F54" s="66" t="n">
        <f aca="false">C54+D54+E54</f>
        <v>0</v>
      </c>
      <c r="G54" s="40" t="n">
        <f aca="false">COUNTIF('Supports confiés'!$E$6:$E$205,A54)</f>
        <v>0</v>
      </c>
      <c r="H54" s="47" t="n">
        <f aca="false">IF(C54=0,0,SUMIFS('Supports confiés'!$N$6:$N$205,'Supports confiés'!$E$6:$E$205,A54)+$B$7)</f>
        <v>0</v>
      </c>
      <c r="I54" s="47" t="n">
        <f aca="false">IF(C54=0,0,H54-F54)</f>
        <v>0</v>
      </c>
    </row>
    <row r="55" customFormat="false" ht="15" hidden="false" customHeight="false" outlineLevel="0" collapsed="false">
      <c r="A55" s="39" t="s">
        <v>90</v>
      </c>
      <c r="B55" s="41" t="str">
        <f aca="false">IF('Club et adhérents'!B29="","",'Club et adhérents'!B29)</f>
        <v/>
      </c>
      <c r="C55" s="47" t="n">
        <f aca="false">SUMIFS('Supports confiés'!$J$6:$J$205,'Supports confiés'!$E$6:$E$205,A55)</f>
        <v>0</v>
      </c>
      <c r="D55" s="47" t="n">
        <f aca="false">IF(AND(C55&gt;0,ISNUMBER(SEARCH("par adhérent",'Club et adhérents'!$B$14))),$B$8,0)</f>
        <v>0</v>
      </c>
      <c r="E55" s="47" t="n">
        <f aca="false">IF(OR(C55=0,$B$16=0),0,ROUND($B$21/$B$16,2))</f>
        <v>0</v>
      </c>
      <c r="F55" s="66" t="n">
        <f aca="false">C55+D55+E55</f>
        <v>0</v>
      </c>
      <c r="G55" s="40" t="n">
        <f aca="false">COUNTIF('Supports confiés'!$E$6:$E$205,A55)</f>
        <v>0</v>
      </c>
      <c r="H55" s="47" t="n">
        <f aca="false">IF(C55=0,0,SUMIFS('Supports confiés'!$N$6:$N$205,'Supports confiés'!$E$6:$E$205,A55)+$B$7)</f>
        <v>0</v>
      </c>
      <c r="I55" s="47" t="n">
        <f aca="false">IF(C55=0,0,H55-F55)</f>
        <v>0</v>
      </c>
    </row>
    <row r="56" customFormat="false" ht="15" hidden="false" customHeight="false" outlineLevel="0" collapsed="false">
      <c r="A56" s="39" t="s">
        <v>91</v>
      </c>
      <c r="B56" s="41" t="str">
        <f aca="false">IF('Club et adhérents'!B30="","",'Club et adhérents'!B30)</f>
        <v/>
      </c>
      <c r="C56" s="47" t="n">
        <f aca="false">SUMIFS('Supports confiés'!$J$6:$J$205,'Supports confiés'!$E$6:$E$205,A56)</f>
        <v>0</v>
      </c>
      <c r="D56" s="47" t="n">
        <f aca="false">IF(AND(C56&gt;0,ISNUMBER(SEARCH("par adhérent",'Club et adhérents'!$B$14))),$B$8,0)</f>
        <v>0</v>
      </c>
      <c r="E56" s="47" t="n">
        <f aca="false">IF(OR(C56=0,$B$16=0),0,ROUND($B$21/$B$16,2))</f>
        <v>0</v>
      </c>
      <c r="F56" s="66" t="n">
        <f aca="false">C56+D56+E56</f>
        <v>0</v>
      </c>
      <c r="G56" s="40" t="n">
        <f aca="false">COUNTIF('Supports confiés'!$E$6:$E$205,A56)</f>
        <v>0</v>
      </c>
      <c r="H56" s="47" t="n">
        <f aca="false">IF(C56=0,0,SUMIFS('Supports confiés'!$N$6:$N$205,'Supports confiés'!$E$6:$E$205,A56)+$B$7)</f>
        <v>0</v>
      </c>
      <c r="I56" s="47" t="n">
        <f aca="false">IF(C56=0,0,H56-F56)</f>
        <v>0</v>
      </c>
    </row>
    <row r="57" customFormat="false" ht="15" hidden="false" customHeight="false" outlineLevel="0" collapsed="false">
      <c r="A57" s="39" t="s">
        <v>92</v>
      </c>
      <c r="B57" s="41" t="str">
        <f aca="false">IF('Club et adhérents'!B31="","",'Club et adhérents'!B31)</f>
        <v/>
      </c>
      <c r="C57" s="47" t="n">
        <f aca="false">SUMIFS('Supports confiés'!$J$6:$J$205,'Supports confiés'!$E$6:$E$205,A57)</f>
        <v>0</v>
      </c>
      <c r="D57" s="47" t="n">
        <f aca="false">IF(AND(C57&gt;0,ISNUMBER(SEARCH("par adhérent",'Club et adhérents'!$B$14))),$B$8,0)</f>
        <v>0</v>
      </c>
      <c r="E57" s="47" t="n">
        <f aca="false">IF(OR(C57=0,$B$16=0),0,ROUND($B$21/$B$16,2))</f>
        <v>0</v>
      </c>
      <c r="F57" s="66" t="n">
        <f aca="false">C57+D57+E57</f>
        <v>0</v>
      </c>
      <c r="G57" s="40" t="n">
        <f aca="false">COUNTIF('Supports confiés'!$E$6:$E$205,A57)</f>
        <v>0</v>
      </c>
      <c r="H57" s="47" t="n">
        <f aca="false">IF(C57=0,0,SUMIFS('Supports confiés'!$N$6:$N$205,'Supports confiés'!$E$6:$E$205,A57)+$B$7)</f>
        <v>0</v>
      </c>
      <c r="I57" s="47" t="n">
        <f aca="false">IF(C57=0,0,H57-F57)</f>
        <v>0</v>
      </c>
    </row>
    <row r="58" customFormat="false" ht="15" hidden="false" customHeight="false" outlineLevel="0" collapsed="false">
      <c r="A58" s="39" t="s">
        <v>93</v>
      </c>
      <c r="B58" s="41" t="str">
        <f aca="false">IF('Club et adhérents'!B32="","",'Club et adhérents'!B32)</f>
        <v/>
      </c>
      <c r="C58" s="47" t="n">
        <f aca="false">SUMIFS('Supports confiés'!$J$6:$J$205,'Supports confiés'!$E$6:$E$205,A58)</f>
        <v>0</v>
      </c>
      <c r="D58" s="47" t="n">
        <f aca="false">IF(AND(C58&gt;0,ISNUMBER(SEARCH("par adhérent",'Club et adhérents'!$B$14))),$B$8,0)</f>
        <v>0</v>
      </c>
      <c r="E58" s="47" t="n">
        <f aca="false">IF(OR(C58=0,$B$16=0),0,ROUND($B$21/$B$16,2))</f>
        <v>0</v>
      </c>
      <c r="F58" s="66" t="n">
        <f aca="false">C58+D58+E58</f>
        <v>0</v>
      </c>
      <c r="G58" s="40" t="n">
        <f aca="false">COUNTIF('Supports confiés'!$E$6:$E$205,A58)</f>
        <v>0</v>
      </c>
      <c r="H58" s="47" t="n">
        <f aca="false">IF(C58=0,0,SUMIFS('Supports confiés'!$N$6:$N$205,'Supports confiés'!$E$6:$E$205,A58)+$B$7)</f>
        <v>0</v>
      </c>
      <c r="I58" s="47" t="n">
        <f aca="false">IF(C58=0,0,H58-F58)</f>
        <v>0</v>
      </c>
    </row>
    <row r="59" customFormat="false" ht="15" hidden="false" customHeight="false" outlineLevel="0" collapsed="false">
      <c r="A59" s="39" t="s">
        <v>94</v>
      </c>
      <c r="B59" s="41" t="str">
        <f aca="false">IF('Club et adhérents'!B33="","",'Club et adhérents'!B33)</f>
        <v/>
      </c>
      <c r="C59" s="47" t="n">
        <f aca="false">SUMIFS('Supports confiés'!$J$6:$J$205,'Supports confiés'!$E$6:$E$205,A59)</f>
        <v>0</v>
      </c>
      <c r="D59" s="47" t="n">
        <f aca="false">IF(AND(C59&gt;0,ISNUMBER(SEARCH("par adhérent",'Club et adhérents'!$B$14))),$B$8,0)</f>
        <v>0</v>
      </c>
      <c r="E59" s="47" t="n">
        <f aca="false">IF(OR(C59=0,$B$16=0),0,ROUND($B$21/$B$16,2))</f>
        <v>0</v>
      </c>
      <c r="F59" s="66" t="n">
        <f aca="false">C59+D59+E59</f>
        <v>0</v>
      </c>
      <c r="G59" s="40" t="n">
        <f aca="false">COUNTIF('Supports confiés'!$E$6:$E$205,A59)</f>
        <v>0</v>
      </c>
      <c r="H59" s="47" t="n">
        <f aca="false">IF(C59=0,0,SUMIFS('Supports confiés'!$N$6:$N$205,'Supports confiés'!$E$6:$E$205,A59)+$B$7)</f>
        <v>0</v>
      </c>
      <c r="I59" s="47" t="n">
        <f aca="false">IF(C59=0,0,H59-F59)</f>
        <v>0</v>
      </c>
    </row>
    <row r="60" customFormat="false" ht="15" hidden="false" customHeight="false" outlineLevel="0" collapsed="false">
      <c r="A60" s="39" t="s">
        <v>95</v>
      </c>
      <c r="B60" s="41" t="str">
        <f aca="false">IF('Club et adhérents'!B34="","",'Club et adhérents'!B34)</f>
        <v/>
      </c>
      <c r="C60" s="47" t="n">
        <f aca="false">SUMIFS('Supports confiés'!$J$6:$J$205,'Supports confiés'!$E$6:$E$205,A60)</f>
        <v>0</v>
      </c>
      <c r="D60" s="47" t="n">
        <f aca="false">IF(AND(C60&gt;0,ISNUMBER(SEARCH("par adhérent",'Club et adhérents'!$B$14))),$B$8,0)</f>
        <v>0</v>
      </c>
      <c r="E60" s="47" t="n">
        <f aca="false">IF(OR(C60=0,$B$16=0),0,ROUND($B$21/$B$16,2))</f>
        <v>0</v>
      </c>
      <c r="F60" s="66" t="n">
        <f aca="false">C60+D60+E60</f>
        <v>0</v>
      </c>
      <c r="G60" s="40" t="n">
        <f aca="false">COUNTIF('Supports confiés'!$E$6:$E$205,A60)</f>
        <v>0</v>
      </c>
      <c r="H60" s="47" t="n">
        <f aca="false">IF(C60=0,0,SUMIFS('Supports confiés'!$N$6:$N$205,'Supports confiés'!$E$6:$E$205,A60)+$B$7)</f>
        <v>0</v>
      </c>
      <c r="I60" s="47" t="n">
        <f aca="false">IF(C60=0,0,H60-F60)</f>
        <v>0</v>
      </c>
    </row>
    <row r="61" customFormat="false" ht="15" hidden="false" customHeight="false" outlineLevel="0" collapsed="false">
      <c r="A61" s="39" t="s">
        <v>96</v>
      </c>
      <c r="B61" s="41" t="str">
        <f aca="false">IF('Club et adhérents'!B35="","",'Club et adhérents'!B35)</f>
        <v/>
      </c>
      <c r="C61" s="47" t="n">
        <f aca="false">SUMIFS('Supports confiés'!$J$6:$J$205,'Supports confiés'!$E$6:$E$205,A61)</f>
        <v>0</v>
      </c>
      <c r="D61" s="47" t="n">
        <f aca="false">IF(AND(C61&gt;0,ISNUMBER(SEARCH("par adhérent",'Club et adhérents'!$B$14))),$B$8,0)</f>
        <v>0</v>
      </c>
      <c r="E61" s="47" t="n">
        <f aca="false">IF(OR(C61=0,$B$16=0),0,ROUND($B$21/$B$16,2))</f>
        <v>0</v>
      </c>
      <c r="F61" s="66" t="n">
        <f aca="false">C61+D61+E61</f>
        <v>0</v>
      </c>
      <c r="G61" s="40" t="n">
        <f aca="false">COUNTIF('Supports confiés'!$E$6:$E$205,A61)</f>
        <v>0</v>
      </c>
      <c r="H61" s="47" t="n">
        <f aca="false">IF(C61=0,0,SUMIFS('Supports confiés'!$N$6:$N$205,'Supports confiés'!$E$6:$E$205,A61)+$B$7)</f>
        <v>0</v>
      </c>
      <c r="I61" s="47" t="n">
        <f aca="false">IF(C61=0,0,H61-F61)</f>
        <v>0</v>
      </c>
    </row>
    <row r="62" customFormat="false" ht="15" hidden="false" customHeight="false" outlineLevel="0" collapsed="false">
      <c r="A62" s="39" t="s">
        <v>97</v>
      </c>
      <c r="B62" s="41" t="str">
        <f aca="false">IF('Club et adhérents'!B36="","",'Club et adhérents'!B36)</f>
        <v/>
      </c>
      <c r="C62" s="47" t="n">
        <f aca="false">SUMIFS('Supports confiés'!$J$6:$J$205,'Supports confiés'!$E$6:$E$205,A62)</f>
        <v>0</v>
      </c>
      <c r="D62" s="47" t="n">
        <f aca="false">IF(AND(C62&gt;0,ISNUMBER(SEARCH("par adhérent",'Club et adhérents'!$B$14))),$B$8,0)</f>
        <v>0</v>
      </c>
      <c r="E62" s="47" t="n">
        <f aca="false">IF(OR(C62=0,$B$16=0),0,ROUND($B$21/$B$16,2))</f>
        <v>0</v>
      </c>
      <c r="F62" s="66" t="n">
        <f aca="false">C62+D62+E62</f>
        <v>0</v>
      </c>
      <c r="G62" s="40" t="n">
        <f aca="false">COUNTIF('Supports confiés'!$E$6:$E$205,A62)</f>
        <v>0</v>
      </c>
      <c r="H62" s="47" t="n">
        <f aca="false">IF(C62=0,0,SUMIFS('Supports confiés'!$N$6:$N$205,'Supports confiés'!$E$6:$E$205,A62)+$B$7)</f>
        <v>0</v>
      </c>
      <c r="I62" s="47" t="n">
        <f aca="false">IF(C62=0,0,H62-F62)</f>
        <v>0</v>
      </c>
    </row>
    <row r="63" customFormat="false" ht="15" hidden="false" customHeight="false" outlineLevel="0" collapsed="false">
      <c r="A63" s="6"/>
      <c r="B63" s="34" t="s">
        <v>151</v>
      </c>
      <c r="C63" s="66" t="n">
        <f aca="false">SUM(C43:C62)</f>
        <v>0</v>
      </c>
      <c r="D63" s="66" t="n">
        <f aca="false">SUM(D43:D62)</f>
        <v>0</v>
      </c>
      <c r="E63" s="66" t="n">
        <f aca="false">SUM(E43:E62)</f>
        <v>0</v>
      </c>
      <c r="F63" s="66" t="n">
        <f aca="false">SUM(F43:F62)</f>
        <v>0</v>
      </c>
      <c r="G63" s="6"/>
      <c r="H63" s="66" t="n">
        <f aca="false">SUM(H43:H62)</f>
        <v>0</v>
      </c>
      <c r="I63" s="66" t="n">
        <f aca="false">SUM(I43:I62)</f>
        <v>0</v>
      </c>
    </row>
    <row r="64" customFormat="false" ht="15" hidden="false" customHeight="false" outlineLevel="0" collapsed="false">
      <c r="A64" s="6"/>
      <c r="B64" s="6"/>
      <c r="C64" s="6"/>
      <c r="D64" s="6"/>
      <c r="E64" s="6"/>
      <c r="F64" s="6"/>
      <c r="G64" s="6"/>
      <c r="H64" s="6"/>
      <c r="I64" s="6"/>
    </row>
    <row r="65" customFormat="false" ht="15" hidden="false" customHeight="true" outlineLevel="0" collapsed="false">
      <c r="A65" s="37" t="s">
        <v>152</v>
      </c>
      <c r="B65" s="37"/>
      <c r="C65" s="37"/>
      <c r="D65" s="37"/>
      <c r="E65" s="37"/>
      <c r="F65" s="37"/>
      <c r="G65" s="37"/>
      <c r="H65" s="37"/>
      <c r="I65" s="37"/>
    </row>
    <row r="66" customFormat="false" ht="15" hidden="false" customHeight="false" outlineLevel="0" collapsed="false">
      <c r="A66" s="37"/>
      <c r="B66" s="37"/>
      <c r="C66" s="37"/>
      <c r="D66" s="37"/>
      <c r="E66" s="37"/>
      <c r="F66" s="37"/>
      <c r="G66" s="37"/>
      <c r="H66" s="37"/>
      <c r="I66" s="37"/>
    </row>
    <row r="67" customFormat="false" ht="15" hidden="false" customHeight="false" outlineLevel="0" collapsed="false">
      <c r="A67" s="37"/>
      <c r="B67" s="37"/>
      <c r="C67" s="37"/>
      <c r="D67" s="37"/>
      <c r="E67" s="37"/>
      <c r="F67" s="37"/>
      <c r="G67" s="37"/>
      <c r="H67" s="37"/>
      <c r="I67" s="37"/>
    </row>
  </sheetData>
  <sheetProtection sheet="true" formatColumns="false" formatRows="false"/>
  <mergeCells count="16">
    <mergeCell ref="A1:I1"/>
    <mergeCell ref="A2:I2"/>
    <mergeCell ref="D7:E7"/>
    <mergeCell ref="F7:G7"/>
    <mergeCell ref="H7:I7"/>
    <mergeCell ref="D8:E9"/>
    <mergeCell ref="F8:G9"/>
    <mergeCell ref="H8:I9"/>
    <mergeCell ref="D11:I11"/>
    <mergeCell ref="D16:H16"/>
    <mergeCell ref="D17:H17"/>
    <mergeCell ref="D18:H18"/>
    <mergeCell ref="D19:H19"/>
    <mergeCell ref="D20:H20"/>
    <mergeCell ref="D21:H21"/>
    <mergeCell ref="A65:I67"/>
  </mergeCells>
  <printOptions headings="false" gridLines="false" gridLinesSet="true" horizontalCentered="false" verticalCentered="false"/>
  <pageMargins left="0.75" right="0.75" top="1" bottom="1"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4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4"/>
    <col collapsed="false" customWidth="true" hidden="false" outlineLevel="0" max="2" min="2" style="0" width="10"/>
    <col collapsed="false" customWidth="true" hidden="false" outlineLevel="0" max="3" min="3" style="0" width="14"/>
    <col collapsed="false" customWidth="true" hidden="false" outlineLevel="0" max="5" min="4" style="0" width="10"/>
    <col collapsed="false" customWidth="true" hidden="false" outlineLevel="0" max="6" min="6" style="0" width="14"/>
    <col collapsed="false" customWidth="true" hidden="false" outlineLevel="0" max="7" min="7" style="0" width="12"/>
    <col collapsed="false" customWidth="true" hidden="false" outlineLevel="0" max="8" min="8" style="0" width="48"/>
    <col collapsed="false" customWidth="true" hidden="false" outlineLevel="0" max="13" min="9" style="0" width="8"/>
    <col collapsed="false" customWidth="true" hidden="false" outlineLevel="0" max="16" min="14" style="0" width="9"/>
    <col collapsed="false" customWidth="true" hidden="false" outlineLevel="0" max="17" min="17" style="0" width="50"/>
  </cols>
  <sheetData>
    <row r="1" customFormat="false" ht="37.5" hidden="false" customHeight="true" outlineLevel="0" collapsed="false">
      <c r="A1" s="31" t="s">
        <v>153</v>
      </c>
      <c r="B1" s="31"/>
      <c r="C1" s="31"/>
      <c r="D1" s="31"/>
      <c r="E1" s="31"/>
      <c r="F1" s="31"/>
      <c r="G1" s="31"/>
      <c r="H1" s="31"/>
      <c r="I1" s="31"/>
      <c r="J1" s="31"/>
      <c r="K1" s="31"/>
      <c r="L1" s="31"/>
      <c r="M1" s="31"/>
      <c r="N1" s="31"/>
      <c r="O1" s="31"/>
      <c r="P1" s="31"/>
      <c r="Q1" s="31"/>
    </row>
    <row r="2" customFormat="false" ht="21.75" hidden="false" customHeight="true" outlineLevel="0" collapsed="false">
      <c r="A2" s="32" t="s">
        <v>154</v>
      </c>
      <c r="B2" s="32"/>
      <c r="C2" s="32"/>
      <c r="D2" s="32"/>
      <c r="E2" s="32"/>
      <c r="F2" s="32"/>
      <c r="G2" s="32"/>
      <c r="H2" s="32"/>
      <c r="I2" s="32"/>
      <c r="J2" s="32"/>
      <c r="K2" s="32"/>
      <c r="L2" s="32"/>
      <c r="M2" s="32"/>
      <c r="N2" s="32"/>
      <c r="O2" s="32"/>
      <c r="P2" s="32"/>
      <c r="Q2" s="32"/>
    </row>
    <row r="3" customFormat="false" ht="23.85" hidden="false" customHeight="false" outlineLevel="0" collapsed="false">
      <c r="A3" s="38" t="s">
        <v>155</v>
      </c>
      <c r="B3" s="38" t="s">
        <v>156</v>
      </c>
      <c r="C3" s="38" t="s">
        <v>157</v>
      </c>
      <c r="D3" s="38" t="s">
        <v>158</v>
      </c>
      <c r="E3" s="38" t="s">
        <v>102</v>
      </c>
      <c r="F3" s="38" t="s">
        <v>159</v>
      </c>
      <c r="G3" s="38" t="s">
        <v>160</v>
      </c>
      <c r="H3" s="38" t="s">
        <v>161</v>
      </c>
      <c r="I3" s="6"/>
      <c r="J3" s="34" t="s">
        <v>162</v>
      </c>
      <c r="K3" s="59" t="n">
        <v>0.3</v>
      </c>
      <c r="L3" s="6"/>
      <c r="M3" s="6"/>
      <c r="N3" s="6"/>
      <c r="O3" s="6"/>
      <c r="P3" s="6"/>
      <c r="Q3" s="6"/>
    </row>
    <row r="4" customFormat="false" ht="15" hidden="false" customHeight="false" outlineLevel="0" collapsed="false">
      <c r="A4" s="41" t="s">
        <v>163</v>
      </c>
      <c r="B4" s="41" t="s">
        <v>164</v>
      </c>
      <c r="C4" s="41" t="s">
        <v>165</v>
      </c>
      <c r="D4" s="41" t="s">
        <v>166</v>
      </c>
      <c r="E4" s="41" t="s">
        <v>167</v>
      </c>
      <c r="F4" s="52" t="n">
        <v>22.99</v>
      </c>
      <c r="G4" s="60" t="n">
        <v>300</v>
      </c>
      <c r="H4" s="41"/>
      <c r="I4" s="6"/>
      <c r="J4" s="6"/>
      <c r="K4" s="6"/>
      <c r="L4" s="6"/>
      <c r="M4" s="6"/>
      <c r="N4" s="6"/>
      <c r="O4" s="6"/>
      <c r="P4" s="6"/>
      <c r="Q4" s="6"/>
    </row>
    <row r="5" customFormat="false" ht="15" hidden="false" customHeight="false" outlineLevel="0" collapsed="false">
      <c r="A5" s="41" t="s">
        <v>45</v>
      </c>
      <c r="B5" s="41" t="s">
        <v>164</v>
      </c>
      <c r="C5" s="41" t="s">
        <v>168</v>
      </c>
      <c r="D5" s="41" t="s">
        <v>169</v>
      </c>
      <c r="E5" s="41" t="s">
        <v>167</v>
      </c>
      <c r="F5" s="52" t="n">
        <v>29.89</v>
      </c>
      <c r="G5" s="60" t="n">
        <v>300</v>
      </c>
      <c r="H5" s="41"/>
      <c r="I5" s="6"/>
      <c r="J5" s="6"/>
      <c r="K5" s="6"/>
      <c r="L5" s="6"/>
      <c r="M5" s="6"/>
      <c r="N5" s="6"/>
      <c r="O5" s="6"/>
      <c r="P5" s="6"/>
      <c r="Q5" s="6"/>
    </row>
    <row r="6" customFormat="false" ht="15" hidden="false" customHeight="false" outlineLevel="0" collapsed="false">
      <c r="A6" s="41" t="s">
        <v>170</v>
      </c>
      <c r="B6" s="41" t="s">
        <v>164</v>
      </c>
      <c r="C6" s="41" t="s">
        <v>165</v>
      </c>
      <c r="D6" s="41" t="s">
        <v>166</v>
      </c>
      <c r="E6" s="41" t="s">
        <v>167</v>
      </c>
      <c r="F6" s="52" t="n">
        <v>22.99</v>
      </c>
      <c r="G6" s="60" t="n">
        <v>70</v>
      </c>
      <c r="H6" s="41"/>
      <c r="I6" s="6"/>
      <c r="J6" s="6"/>
      <c r="K6" s="6"/>
      <c r="L6" s="6"/>
      <c r="M6" s="6"/>
      <c r="N6" s="6"/>
      <c r="O6" s="6"/>
      <c r="P6" s="6"/>
      <c r="Q6" s="6"/>
    </row>
    <row r="7" customFormat="false" ht="15" hidden="false" customHeight="false" outlineLevel="0" collapsed="false">
      <c r="A7" s="41" t="s">
        <v>171</v>
      </c>
      <c r="B7" s="41" t="s">
        <v>164</v>
      </c>
      <c r="C7" s="41" t="s">
        <v>168</v>
      </c>
      <c r="D7" s="41" t="s">
        <v>169</v>
      </c>
      <c r="E7" s="41" t="s">
        <v>167</v>
      </c>
      <c r="F7" s="52" t="n">
        <v>29.89</v>
      </c>
      <c r="G7" s="60" t="n">
        <v>70</v>
      </c>
      <c r="H7" s="41"/>
      <c r="I7" s="6"/>
      <c r="J7" s="6"/>
      <c r="K7" s="6"/>
      <c r="L7" s="6"/>
      <c r="M7" s="6"/>
      <c r="N7" s="6"/>
      <c r="O7" s="6"/>
      <c r="P7" s="6"/>
      <c r="Q7" s="6"/>
    </row>
    <row r="8" customFormat="false" ht="15" hidden="false" customHeight="false" outlineLevel="0" collapsed="false">
      <c r="A8" s="41" t="s">
        <v>172</v>
      </c>
      <c r="B8" s="41" t="s">
        <v>164</v>
      </c>
      <c r="C8" s="41" t="s">
        <v>165</v>
      </c>
      <c r="D8" s="41" t="s">
        <v>166</v>
      </c>
      <c r="E8" s="41" t="s">
        <v>167</v>
      </c>
      <c r="F8" s="52" t="n">
        <v>22.99</v>
      </c>
      <c r="G8" s="60" t="n">
        <v>50</v>
      </c>
      <c r="H8" s="41"/>
      <c r="I8" s="6"/>
      <c r="J8" s="6"/>
      <c r="K8" s="6"/>
      <c r="L8" s="6"/>
      <c r="M8" s="6"/>
      <c r="N8" s="6"/>
      <c r="O8" s="6"/>
      <c r="P8" s="6"/>
      <c r="Q8" s="6"/>
    </row>
    <row r="9" customFormat="false" ht="15" hidden="false" customHeight="false" outlineLevel="0" collapsed="false">
      <c r="A9" s="41" t="s">
        <v>173</v>
      </c>
      <c r="B9" s="41" t="s">
        <v>164</v>
      </c>
      <c r="C9" s="41" t="s">
        <v>168</v>
      </c>
      <c r="D9" s="41" t="s">
        <v>169</v>
      </c>
      <c r="E9" s="41" t="s">
        <v>167</v>
      </c>
      <c r="F9" s="52" t="n">
        <v>29.89</v>
      </c>
      <c r="G9" s="60" t="n">
        <v>50</v>
      </c>
      <c r="H9" s="41"/>
      <c r="I9" s="6"/>
      <c r="J9" s="6"/>
      <c r="K9" s="6"/>
      <c r="L9" s="6"/>
      <c r="M9" s="6"/>
      <c r="N9" s="6"/>
      <c r="O9" s="6"/>
      <c r="P9" s="6"/>
      <c r="Q9" s="6"/>
    </row>
    <row r="10" customFormat="false" ht="15" hidden="false" customHeight="false" outlineLevel="0" collapsed="false">
      <c r="A10" s="41" t="s">
        <v>174</v>
      </c>
      <c r="B10" s="41" t="s">
        <v>164</v>
      </c>
      <c r="C10" s="41" t="s">
        <v>175</v>
      </c>
      <c r="D10" s="41" t="s">
        <v>166</v>
      </c>
      <c r="E10" s="41" t="s">
        <v>167</v>
      </c>
      <c r="F10" s="52" t="n">
        <v>41.99</v>
      </c>
      <c r="G10" s="60" t="n">
        <v>300</v>
      </c>
      <c r="H10" s="41" t="s">
        <v>176</v>
      </c>
      <c r="I10" s="6"/>
      <c r="J10" s="6"/>
      <c r="K10" s="6"/>
      <c r="L10" s="6"/>
      <c r="M10" s="6"/>
      <c r="N10" s="6"/>
      <c r="O10" s="6"/>
      <c r="P10" s="6"/>
      <c r="Q10" s="6"/>
    </row>
    <row r="11" customFormat="false" ht="15" hidden="false" customHeight="false" outlineLevel="0" collapsed="false">
      <c r="A11" s="41" t="s">
        <v>47</v>
      </c>
      <c r="B11" s="41" t="s">
        <v>177</v>
      </c>
      <c r="C11" s="41" t="s">
        <v>178</v>
      </c>
      <c r="D11" s="41" t="s">
        <v>166</v>
      </c>
      <c r="E11" s="41" t="s">
        <v>179</v>
      </c>
      <c r="F11" s="52" t="n">
        <v>10.99</v>
      </c>
      <c r="G11" s="60" t="n">
        <v>80</v>
      </c>
      <c r="H11" s="41" t="s">
        <v>180</v>
      </c>
      <c r="I11" s="6"/>
      <c r="J11" s="6"/>
      <c r="K11" s="6"/>
      <c r="L11" s="6"/>
      <c r="M11" s="6"/>
      <c r="N11" s="6"/>
      <c r="O11" s="6"/>
      <c r="P11" s="6"/>
      <c r="Q11" s="6"/>
    </row>
    <row r="12" customFormat="false" ht="15" hidden="false" customHeight="false" outlineLevel="0" collapsed="false">
      <c r="A12" s="41" t="s">
        <v>181</v>
      </c>
      <c r="B12" s="41" t="s">
        <v>177</v>
      </c>
      <c r="C12" s="41" t="s">
        <v>182</v>
      </c>
      <c r="D12" s="41" t="s">
        <v>169</v>
      </c>
      <c r="E12" s="41" t="s">
        <v>179</v>
      </c>
      <c r="F12" s="47" t="n">
        <f aca="false">IF(F11="","",ROUND(F11*(1+$K$3),2))</f>
        <v>14.29</v>
      </c>
      <c r="G12" s="60" t="n">
        <v>80</v>
      </c>
      <c r="H12" s="41" t="s">
        <v>183</v>
      </c>
      <c r="I12" s="6"/>
      <c r="J12" s="6"/>
      <c r="K12" s="6"/>
      <c r="L12" s="6"/>
      <c r="M12" s="6"/>
      <c r="N12" s="6"/>
      <c r="O12" s="6"/>
      <c r="P12" s="6"/>
      <c r="Q12" s="6"/>
    </row>
    <row r="13" customFormat="false" ht="15" hidden="false" customHeight="false" outlineLevel="0" collapsed="false">
      <c r="A13" s="41" t="s">
        <v>184</v>
      </c>
      <c r="B13" s="41" t="s">
        <v>177</v>
      </c>
      <c r="C13" s="41" t="s">
        <v>178</v>
      </c>
      <c r="D13" s="41" t="s">
        <v>166</v>
      </c>
      <c r="E13" s="41" t="s">
        <v>179</v>
      </c>
      <c r="F13" s="52" t="n">
        <v>33.99</v>
      </c>
      <c r="G13" s="60" t="n">
        <v>180</v>
      </c>
      <c r="H13" s="41" t="s">
        <v>185</v>
      </c>
      <c r="I13" s="6"/>
      <c r="J13" s="6"/>
      <c r="K13" s="6"/>
      <c r="L13" s="6"/>
      <c r="M13" s="6"/>
      <c r="N13" s="6"/>
      <c r="O13" s="6"/>
      <c r="P13" s="6"/>
      <c r="Q13" s="6"/>
    </row>
    <row r="14" customFormat="false" ht="15" hidden="false" customHeight="false" outlineLevel="0" collapsed="false">
      <c r="A14" s="41" t="s">
        <v>186</v>
      </c>
      <c r="B14" s="41" t="s">
        <v>177</v>
      </c>
      <c r="C14" s="41" t="s">
        <v>182</v>
      </c>
      <c r="D14" s="41" t="s">
        <v>169</v>
      </c>
      <c r="E14" s="41" t="s">
        <v>179</v>
      </c>
      <c r="F14" s="47" t="n">
        <f aca="false">IF(F13="","",ROUND(F13*(1+$K$3),2))</f>
        <v>44.19</v>
      </c>
      <c r="G14" s="60" t="n">
        <v>180</v>
      </c>
      <c r="H14" s="41"/>
      <c r="I14" s="6"/>
      <c r="J14" s="6"/>
      <c r="K14" s="6"/>
      <c r="L14" s="6"/>
      <c r="M14" s="6"/>
      <c r="N14" s="6"/>
      <c r="O14" s="6"/>
      <c r="P14" s="6"/>
      <c r="Q14" s="6"/>
    </row>
    <row r="15" customFormat="false" ht="15" hidden="false" customHeight="false" outlineLevel="0" collapsed="false">
      <c r="A15" s="41" t="s">
        <v>187</v>
      </c>
      <c r="B15" s="41" t="s">
        <v>177</v>
      </c>
      <c r="C15" s="41" t="s">
        <v>178</v>
      </c>
      <c r="D15" s="41" t="s">
        <v>166</v>
      </c>
      <c r="E15" s="41" t="s">
        <v>179</v>
      </c>
      <c r="F15" s="52" t="n">
        <v>52.99</v>
      </c>
      <c r="G15" s="60" t="n">
        <v>350</v>
      </c>
      <c r="H15" s="41" t="s">
        <v>185</v>
      </c>
      <c r="I15" s="6"/>
      <c r="J15" s="6"/>
      <c r="K15" s="6"/>
      <c r="L15" s="6"/>
      <c r="M15" s="6"/>
      <c r="N15" s="6"/>
      <c r="O15" s="6"/>
      <c r="P15" s="6"/>
      <c r="Q15" s="6"/>
    </row>
    <row r="16" customFormat="false" ht="15" hidden="false" customHeight="false" outlineLevel="0" collapsed="false">
      <c r="A16" s="41" t="s">
        <v>188</v>
      </c>
      <c r="B16" s="41" t="s">
        <v>177</v>
      </c>
      <c r="C16" s="41" t="s">
        <v>182</v>
      </c>
      <c r="D16" s="41" t="s">
        <v>169</v>
      </c>
      <c r="E16" s="41" t="s">
        <v>179</v>
      </c>
      <c r="F16" s="47" t="n">
        <f aca="false">IF(F15="","",ROUND(F15*(1+$K$3),2))</f>
        <v>68.89</v>
      </c>
      <c r="G16" s="60" t="n">
        <v>350</v>
      </c>
      <c r="H16" s="41"/>
      <c r="I16" s="6"/>
      <c r="J16" s="6"/>
      <c r="K16" s="6"/>
      <c r="L16" s="6"/>
      <c r="M16" s="6"/>
      <c r="N16" s="6"/>
      <c r="O16" s="6"/>
      <c r="P16" s="6"/>
      <c r="Q16" s="6"/>
    </row>
    <row r="17" customFormat="false" ht="15" hidden="false" customHeight="false" outlineLevel="0" collapsed="false">
      <c r="A17" s="41" t="s">
        <v>189</v>
      </c>
      <c r="B17" s="41" t="s">
        <v>177</v>
      </c>
      <c r="C17" s="41" t="s">
        <v>178</v>
      </c>
      <c r="D17" s="41" t="s">
        <v>166</v>
      </c>
      <c r="E17" s="41" t="s">
        <v>179</v>
      </c>
      <c r="F17" s="52" t="n">
        <v>69.99</v>
      </c>
      <c r="G17" s="60" t="n">
        <v>600</v>
      </c>
      <c r="H17" s="41" t="s">
        <v>185</v>
      </c>
      <c r="I17" s="6"/>
      <c r="J17" s="6"/>
      <c r="K17" s="6"/>
      <c r="L17" s="6"/>
      <c r="M17" s="6"/>
      <c r="N17" s="6"/>
      <c r="O17" s="6"/>
      <c r="P17" s="6"/>
      <c r="Q17" s="6"/>
    </row>
    <row r="18" customFormat="false" ht="15" hidden="false" customHeight="false" outlineLevel="0" collapsed="false">
      <c r="A18" s="41" t="s">
        <v>190</v>
      </c>
      <c r="B18" s="41" t="s">
        <v>177</v>
      </c>
      <c r="C18" s="41" t="s">
        <v>182</v>
      </c>
      <c r="D18" s="41" t="s">
        <v>169</v>
      </c>
      <c r="E18" s="41" t="s">
        <v>179</v>
      </c>
      <c r="F18" s="47" t="n">
        <f aca="false">IF(F17="","",ROUND(F17*(1+$K$3),2))</f>
        <v>90.99</v>
      </c>
      <c r="G18" s="60" t="n">
        <v>600</v>
      </c>
      <c r="H18" s="41"/>
      <c r="I18" s="6"/>
      <c r="J18" s="6"/>
      <c r="K18" s="6"/>
      <c r="L18" s="6"/>
      <c r="M18" s="6"/>
      <c r="N18" s="6"/>
      <c r="O18" s="6"/>
      <c r="P18" s="6"/>
      <c r="Q18" s="6"/>
    </row>
    <row r="19" customFormat="false" ht="15" hidden="false" customHeight="false" outlineLevel="0" collapsed="false">
      <c r="A19" s="41" t="s">
        <v>191</v>
      </c>
      <c r="B19" s="41" t="s">
        <v>177</v>
      </c>
      <c r="C19" s="41" t="s">
        <v>178</v>
      </c>
      <c r="D19" s="41" t="s">
        <v>166</v>
      </c>
      <c r="E19" s="41" t="s">
        <v>179</v>
      </c>
      <c r="F19" s="52" t="n">
        <v>103.98</v>
      </c>
      <c r="G19" s="60" t="n">
        <v>600</v>
      </c>
      <c r="H19" s="41"/>
      <c r="I19" s="6"/>
      <c r="J19" s="6"/>
      <c r="K19" s="6"/>
      <c r="L19" s="6"/>
      <c r="M19" s="6"/>
      <c r="N19" s="6"/>
      <c r="O19" s="6"/>
      <c r="P19" s="6"/>
      <c r="Q19" s="6"/>
    </row>
    <row r="20" customFormat="false" ht="15" hidden="false" customHeight="false" outlineLevel="0" collapsed="false">
      <c r="A20" s="41" t="s">
        <v>192</v>
      </c>
      <c r="B20" s="41" t="s">
        <v>177</v>
      </c>
      <c r="C20" s="41" t="s">
        <v>182</v>
      </c>
      <c r="D20" s="41" t="s">
        <v>169</v>
      </c>
      <c r="E20" s="41" t="s">
        <v>179</v>
      </c>
      <c r="F20" s="47" t="n">
        <f aca="false">IF(F19="","",ROUND(F19*(1+$K$3),2))</f>
        <v>135.17</v>
      </c>
      <c r="G20" s="60" t="n">
        <v>600</v>
      </c>
      <c r="H20" s="41"/>
      <c r="I20" s="6"/>
      <c r="J20" s="6"/>
      <c r="K20" s="6"/>
      <c r="L20" s="6"/>
      <c r="M20" s="6"/>
      <c r="N20" s="6"/>
      <c r="O20" s="6"/>
      <c r="P20" s="6"/>
      <c r="Q20" s="6"/>
    </row>
    <row r="21" customFormat="false" ht="15" hidden="false" customHeight="false" outlineLevel="0" collapsed="false">
      <c r="A21" s="41" t="s">
        <v>193</v>
      </c>
      <c r="B21" s="41" t="s">
        <v>177</v>
      </c>
      <c r="C21" s="41" t="s">
        <v>194</v>
      </c>
      <c r="D21" s="41" t="s">
        <v>166</v>
      </c>
      <c r="E21" s="41" t="s">
        <v>195</v>
      </c>
      <c r="F21" s="52" t="n">
        <v>15.99</v>
      </c>
      <c r="G21" s="60" t="n">
        <v>200</v>
      </c>
      <c r="H21" s="41" t="s">
        <v>196</v>
      </c>
      <c r="I21" s="6"/>
      <c r="J21" s="6"/>
      <c r="K21" s="6"/>
      <c r="L21" s="6"/>
      <c r="M21" s="6"/>
      <c r="N21" s="6"/>
      <c r="O21" s="6"/>
      <c r="P21" s="6"/>
      <c r="Q21" s="6"/>
    </row>
    <row r="22" customFormat="false" ht="15" hidden="false" customHeight="false" outlineLevel="0" collapsed="false">
      <c r="A22" s="41" t="s">
        <v>197</v>
      </c>
      <c r="B22" s="41" t="s">
        <v>177</v>
      </c>
      <c r="C22" s="41" t="s">
        <v>198</v>
      </c>
      <c r="D22" s="41" t="s">
        <v>169</v>
      </c>
      <c r="E22" s="41" t="s">
        <v>195</v>
      </c>
      <c r="F22" s="52" t="n">
        <v>20.79</v>
      </c>
      <c r="G22" s="60" t="n">
        <v>200</v>
      </c>
      <c r="H22" s="41"/>
      <c r="I22" s="6"/>
      <c r="J22" s="6"/>
      <c r="K22" s="6"/>
      <c r="L22" s="6"/>
      <c r="M22" s="6"/>
      <c r="N22" s="6"/>
      <c r="O22" s="6"/>
      <c r="P22" s="6"/>
      <c r="Q22" s="6"/>
    </row>
    <row r="23" customFormat="false" ht="15" hidden="false" customHeight="false" outlineLevel="0" collapsed="false">
      <c r="A23" s="41" t="s">
        <v>49</v>
      </c>
      <c r="B23" s="41" t="s">
        <v>199</v>
      </c>
      <c r="C23" s="41" t="s">
        <v>200</v>
      </c>
      <c r="D23" s="41" t="s">
        <v>201</v>
      </c>
      <c r="E23" s="41" t="s">
        <v>202</v>
      </c>
      <c r="F23" s="52" t="n">
        <v>0.35</v>
      </c>
      <c r="G23" s="60" t="n">
        <v>5</v>
      </c>
      <c r="H23" s="41"/>
      <c r="I23" s="6"/>
      <c r="J23" s="6"/>
      <c r="K23" s="6"/>
      <c r="L23" s="6"/>
      <c r="M23" s="6"/>
      <c r="N23" s="6"/>
      <c r="O23" s="6"/>
      <c r="P23" s="6"/>
      <c r="Q23" s="6"/>
    </row>
    <row r="24" customFormat="false" ht="15" hidden="false" customHeight="false" outlineLevel="0" collapsed="false">
      <c r="A24" s="41" t="s">
        <v>203</v>
      </c>
      <c r="B24" s="41" t="s">
        <v>199</v>
      </c>
      <c r="C24" s="41" t="s">
        <v>204</v>
      </c>
      <c r="D24" s="41" t="s">
        <v>201</v>
      </c>
      <c r="E24" s="41" t="s">
        <v>202</v>
      </c>
      <c r="F24" s="52" t="n">
        <v>0.45</v>
      </c>
      <c r="G24" s="60" t="n">
        <v>5</v>
      </c>
      <c r="H24" s="41"/>
      <c r="I24" s="6"/>
      <c r="J24" s="6"/>
      <c r="K24" s="6"/>
      <c r="L24" s="6"/>
      <c r="M24" s="6"/>
      <c r="N24" s="6"/>
      <c r="O24" s="6"/>
      <c r="P24" s="6"/>
      <c r="Q24" s="6"/>
    </row>
    <row r="25" customFormat="false" ht="15" hidden="false" customHeight="false" outlineLevel="0" collapsed="false">
      <c r="A25" s="41" t="s">
        <v>205</v>
      </c>
      <c r="B25" s="41" t="s">
        <v>199</v>
      </c>
      <c r="C25" s="41" t="s">
        <v>206</v>
      </c>
      <c r="D25" s="41" t="s">
        <v>201</v>
      </c>
      <c r="E25" s="41" t="s">
        <v>202</v>
      </c>
      <c r="F25" s="52" t="n">
        <v>0.7</v>
      </c>
      <c r="G25" s="60" t="n">
        <v>1</v>
      </c>
      <c r="H25" s="41" t="s">
        <v>207</v>
      </c>
      <c r="I25" s="6"/>
      <c r="J25" s="6"/>
      <c r="K25" s="6"/>
      <c r="L25" s="6"/>
      <c r="M25" s="6"/>
      <c r="N25" s="6"/>
      <c r="O25" s="6"/>
      <c r="P25" s="6"/>
      <c r="Q25" s="6"/>
    </row>
    <row r="26" customFormat="false" ht="15" hidden="false" customHeight="false" outlineLevel="0" collapsed="false">
      <c r="A26" s="41" t="s">
        <v>208</v>
      </c>
      <c r="B26" s="41" t="s">
        <v>199</v>
      </c>
      <c r="C26" s="41" t="s">
        <v>206</v>
      </c>
      <c r="D26" s="41" t="s">
        <v>201</v>
      </c>
      <c r="E26" s="41" t="s">
        <v>209</v>
      </c>
      <c r="F26" s="52" t="n">
        <v>0.7</v>
      </c>
      <c r="G26" s="60" t="n">
        <v>4</v>
      </c>
      <c r="H26" s="41"/>
      <c r="I26" s="6"/>
      <c r="J26" s="6"/>
      <c r="K26" s="6"/>
      <c r="L26" s="6"/>
      <c r="M26" s="6"/>
      <c r="N26" s="6"/>
      <c r="O26" s="6"/>
      <c r="P26" s="6"/>
      <c r="Q26" s="6"/>
    </row>
    <row r="27" customFormat="false" ht="15" hidden="false" customHeight="false" outlineLevel="0" collapsed="false">
      <c r="A27" s="41" t="s">
        <v>210</v>
      </c>
      <c r="B27" s="41" t="s">
        <v>211</v>
      </c>
      <c r="C27" s="41" t="s">
        <v>212</v>
      </c>
      <c r="D27" s="41" t="s">
        <v>201</v>
      </c>
      <c r="E27" s="41" t="s">
        <v>167</v>
      </c>
      <c r="F27" s="52" t="n">
        <v>25.99</v>
      </c>
      <c r="G27" s="60" t="n">
        <v>70</v>
      </c>
      <c r="H27" s="41"/>
      <c r="I27" s="6"/>
      <c r="J27" s="6"/>
      <c r="K27" s="6"/>
      <c r="L27" s="6"/>
      <c r="M27" s="6"/>
      <c r="N27" s="6"/>
      <c r="O27" s="6"/>
      <c r="P27" s="6"/>
      <c r="Q27" s="6"/>
    </row>
    <row r="28" customFormat="false" ht="15" hidden="false" customHeight="false" outlineLevel="0" collapsed="false">
      <c r="A28" s="41" t="s">
        <v>213</v>
      </c>
      <c r="B28" s="41" t="s">
        <v>211</v>
      </c>
      <c r="C28" s="41" t="s">
        <v>212</v>
      </c>
      <c r="D28" s="41" t="s">
        <v>201</v>
      </c>
      <c r="E28" s="41" t="s">
        <v>214</v>
      </c>
      <c r="F28" s="52" t="n">
        <v>25.99</v>
      </c>
      <c r="G28" s="60" t="n">
        <v>300</v>
      </c>
      <c r="H28" s="41"/>
      <c r="I28" s="6"/>
      <c r="J28" s="6"/>
      <c r="K28" s="6"/>
      <c r="L28" s="6"/>
      <c r="M28" s="6"/>
      <c r="N28" s="6"/>
      <c r="O28" s="6"/>
      <c r="P28" s="6"/>
      <c r="Q28" s="6"/>
    </row>
    <row r="29" customFormat="false" ht="15" hidden="false" customHeight="false" outlineLevel="0" collapsed="false">
      <c r="A29" s="41" t="s">
        <v>215</v>
      </c>
      <c r="B29" s="41" t="s">
        <v>211</v>
      </c>
      <c r="C29" s="41" t="s">
        <v>212</v>
      </c>
      <c r="D29" s="41" t="s">
        <v>201</v>
      </c>
      <c r="E29" s="41" t="s">
        <v>216</v>
      </c>
      <c r="F29" s="52" t="n">
        <v>25.99</v>
      </c>
      <c r="G29" s="60" t="n">
        <v>100</v>
      </c>
      <c r="H29" s="41"/>
      <c r="I29" s="6"/>
      <c r="J29" s="6"/>
      <c r="K29" s="6"/>
      <c r="L29" s="6"/>
      <c r="M29" s="6"/>
      <c r="N29" s="6"/>
      <c r="O29" s="6"/>
      <c r="P29" s="6"/>
      <c r="Q29" s="6"/>
    </row>
    <row r="30" customFormat="false" ht="15" hidden="false" customHeight="false" outlineLevel="0" collapsed="false">
      <c r="A30" s="41" t="s">
        <v>217</v>
      </c>
      <c r="B30" s="41" t="s">
        <v>211</v>
      </c>
      <c r="C30" s="41" t="s">
        <v>218</v>
      </c>
      <c r="D30" s="41" t="s">
        <v>201</v>
      </c>
      <c r="E30" s="41" t="s">
        <v>219</v>
      </c>
      <c r="F30" s="52" t="n">
        <v>59.99</v>
      </c>
      <c r="G30" s="60" t="n">
        <v>100</v>
      </c>
      <c r="H30" s="41" t="s">
        <v>220</v>
      </c>
      <c r="I30" s="6"/>
      <c r="J30" s="6"/>
      <c r="K30" s="6"/>
      <c r="L30" s="6"/>
      <c r="M30" s="6"/>
      <c r="N30" s="6"/>
      <c r="O30" s="6"/>
      <c r="P30" s="6"/>
      <c r="Q30" s="6"/>
    </row>
    <row r="31" customFormat="false" ht="15" hidden="false" customHeight="false" outlineLevel="0" collapsed="false">
      <c r="A31" s="68" t="s">
        <v>221</v>
      </c>
      <c r="B31" s="6"/>
      <c r="C31" s="6"/>
      <c r="D31" s="6"/>
      <c r="E31" s="6"/>
      <c r="F31" s="6"/>
      <c r="G31" s="6"/>
      <c r="H31" s="6"/>
      <c r="I31" s="6"/>
      <c r="J31" s="6"/>
      <c r="K31" s="6"/>
      <c r="L31" s="6"/>
      <c r="M31" s="6"/>
      <c r="N31" s="6"/>
      <c r="O31" s="6"/>
      <c r="P31" s="6"/>
      <c r="Q31" s="6"/>
    </row>
    <row r="32" customFormat="false" ht="15" hidden="false" customHeight="false" outlineLevel="0" collapsed="false">
      <c r="A32" s="6"/>
      <c r="B32" s="6"/>
      <c r="C32" s="6"/>
      <c r="D32" s="6"/>
      <c r="E32" s="6"/>
      <c r="F32" s="6"/>
      <c r="G32" s="6"/>
      <c r="H32" s="6"/>
      <c r="I32" s="6"/>
      <c r="J32" s="6"/>
      <c r="K32" s="6"/>
      <c r="L32" s="6"/>
      <c r="M32" s="6"/>
      <c r="N32" s="6"/>
      <c r="O32" s="6"/>
      <c r="P32" s="6"/>
      <c r="Q32" s="6"/>
    </row>
    <row r="33" customFormat="false" ht="15" hidden="false" customHeight="false" outlineLevel="0" collapsed="false">
      <c r="A33" s="50" t="s">
        <v>222</v>
      </c>
      <c r="B33" s="6"/>
      <c r="C33" s="6"/>
      <c r="D33" s="6"/>
      <c r="E33" s="6"/>
      <c r="F33" s="6"/>
      <c r="G33" s="6"/>
      <c r="H33" s="6"/>
      <c r="I33" s="6"/>
      <c r="J33" s="6"/>
      <c r="K33" s="6"/>
      <c r="L33" s="6"/>
      <c r="M33" s="6"/>
      <c r="N33" s="6"/>
      <c r="O33" s="6"/>
      <c r="P33" s="6"/>
      <c r="Q33" s="6"/>
    </row>
    <row r="34" customFormat="false" ht="23.85" hidden="false" customHeight="false" outlineLevel="0" collapsed="false">
      <c r="A34" s="38" t="s">
        <v>107</v>
      </c>
      <c r="B34" s="38" t="s">
        <v>223</v>
      </c>
      <c r="C34" s="38" t="s">
        <v>224</v>
      </c>
      <c r="D34" s="38" t="s">
        <v>225</v>
      </c>
      <c r="E34" s="38" t="s">
        <v>226</v>
      </c>
      <c r="F34" s="38" t="s">
        <v>227</v>
      </c>
      <c r="G34" s="38" t="s">
        <v>228</v>
      </c>
      <c r="H34" s="38" t="s">
        <v>229</v>
      </c>
      <c r="I34" s="38" t="s">
        <v>230</v>
      </c>
      <c r="J34" s="38" t="s">
        <v>231</v>
      </c>
      <c r="K34" s="38" t="s">
        <v>232</v>
      </c>
      <c r="L34" s="38" t="s">
        <v>233</v>
      </c>
      <c r="M34" s="38" t="s">
        <v>234</v>
      </c>
      <c r="N34" s="38" t="s">
        <v>235</v>
      </c>
      <c r="O34" s="38" t="s">
        <v>236</v>
      </c>
      <c r="P34" s="38" t="s">
        <v>237</v>
      </c>
      <c r="Q34" s="38" t="s">
        <v>161</v>
      </c>
    </row>
    <row r="35" customFormat="false" ht="15" hidden="false" customHeight="false" outlineLevel="0" collapsed="false">
      <c r="A35" s="69" t="s">
        <v>165</v>
      </c>
      <c r="B35" s="41" t="s">
        <v>238</v>
      </c>
      <c r="C35" s="70" t="n">
        <v>1</v>
      </c>
      <c r="D35" s="70" t="n">
        <v>2</v>
      </c>
      <c r="E35" s="70" t="n">
        <v>5</v>
      </c>
      <c r="F35" s="70" t="n">
        <v>10</v>
      </c>
      <c r="G35" s="70" t="n">
        <v>15</v>
      </c>
      <c r="H35" s="70" t="n">
        <v>20</v>
      </c>
      <c r="I35" s="70" t="n">
        <v>30</v>
      </c>
      <c r="J35" s="71" t="n">
        <v>0</v>
      </c>
      <c r="K35" s="71" t="n">
        <v>0.1</v>
      </c>
      <c r="L35" s="71" t="n">
        <v>0.2</v>
      </c>
      <c r="M35" s="71" t="n">
        <v>0.25</v>
      </c>
      <c r="N35" s="71" t="n">
        <v>0.3</v>
      </c>
      <c r="O35" s="71" t="n">
        <v>0.35</v>
      </c>
      <c r="P35" s="71" t="n">
        <v>0.45</v>
      </c>
      <c r="Q35" s="41" t="s">
        <v>239</v>
      </c>
    </row>
    <row r="36" customFormat="false" ht="15" hidden="false" customHeight="false" outlineLevel="0" collapsed="false">
      <c r="A36" s="69" t="s">
        <v>168</v>
      </c>
      <c r="B36" s="41" t="s">
        <v>240</v>
      </c>
      <c r="C36" s="70" t="n">
        <v>1</v>
      </c>
      <c r="D36" s="70" t="n">
        <v>2</v>
      </c>
      <c r="E36" s="70" t="n">
        <v>5</v>
      </c>
      <c r="F36" s="70" t="n">
        <v>10</v>
      </c>
      <c r="G36" s="70" t="n">
        <v>15</v>
      </c>
      <c r="H36" s="70" t="n">
        <v>20</v>
      </c>
      <c r="I36" s="70" t="n">
        <v>30</v>
      </c>
      <c r="J36" s="71" t="n">
        <v>0</v>
      </c>
      <c r="K36" s="71" t="n">
        <v>0.1</v>
      </c>
      <c r="L36" s="71" t="n">
        <v>0.2</v>
      </c>
      <c r="M36" s="71" t="n">
        <v>0.25</v>
      </c>
      <c r="N36" s="71" t="n">
        <v>0.3</v>
      </c>
      <c r="O36" s="71" t="n">
        <v>0.35</v>
      </c>
      <c r="P36" s="71" t="n">
        <v>0.45</v>
      </c>
      <c r="Q36" s="41" t="s">
        <v>241</v>
      </c>
    </row>
    <row r="37" customFormat="false" ht="15" hidden="false" customHeight="false" outlineLevel="0" collapsed="false">
      <c r="A37" s="69" t="s">
        <v>175</v>
      </c>
      <c r="B37" s="41" t="s">
        <v>242</v>
      </c>
      <c r="C37" s="70" t="n">
        <v>1</v>
      </c>
      <c r="D37" s="72"/>
      <c r="E37" s="72"/>
      <c r="F37" s="72"/>
      <c r="G37" s="41"/>
      <c r="H37" s="41"/>
      <c r="I37" s="41"/>
      <c r="J37" s="71" t="n">
        <v>0</v>
      </c>
      <c r="K37" s="73"/>
      <c r="L37" s="73"/>
      <c r="M37" s="73"/>
      <c r="N37" s="41"/>
      <c r="O37" s="41"/>
      <c r="P37" s="41"/>
      <c r="Q37" s="41" t="s">
        <v>243</v>
      </c>
    </row>
    <row r="38" customFormat="false" ht="15" hidden="false" customHeight="false" outlineLevel="0" collapsed="false">
      <c r="A38" s="69" t="s">
        <v>178</v>
      </c>
      <c r="B38" s="41" t="s">
        <v>244</v>
      </c>
      <c r="C38" s="70" t="n">
        <v>1</v>
      </c>
      <c r="D38" s="70" t="n">
        <v>5</v>
      </c>
      <c r="E38" s="70" t="n">
        <v>10</v>
      </c>
      <c r="F38" s="70" t="n">
        <v>20</v>
      </c>
      <c r="G38" s="70" t="n">
        <v>30</v>
      </c>
      <c r="H38" s="41"/>
      <c r="I38" s="41"/>
      <c r="J38" s="71" t="n">
        <v>0</v>
      </c>
      <c r="K38" s="71" t="n">
        <v>0.1</v>
      </c>
      <c r="L38" s="71" t="n">
        <v>0.15</v>
      </c>
      <c r="M38" s="71" t="n">
        <v>0.25</v>
      </c>
      <c r="N38" s="71" t="n">
        <v>0.35</v>
      </c>
      <c r="O38" s="41"/>
      <c r="P38" s="41"/>
      <c r="Q38" s="41" t="s">
        <v>245</v>
      </c>
    </row>
    <row r="39" customFormat="false" ht="15" hidden="false" customHeight="false" outlineLevel="0" collapsed="false">
      <c r="A39" s="69" t="s">
        <v>182</v>
      </c>
      <c r="B39" s="41" t="s">
        <v>246</v>
      </c>
      <c r="C39" s="70" t="n">
        <v>1</v>
      </c>
      <c r="D39" s="70" t="n">
        <v>5</v>
      </c>
      <c r="E39" s="70" t="n">
        <v>10</v>
      </c>
      <c r="F39" s="70" t="n">
        <v>20</v>
      </c>
      <c r="G39" s="70" t="n">
        <v>30</v>
      </c>
      <c r="H39" s="41"/>
      <c r="I39" s="41"/>
      <c r="J39" s="71" t="n">
        <v>0</v>
      </c>
      <c r="K39" s="71" t="n">
        <v>0.1</v>
      </c>
      <c r="L39" s="71" t="n">
        <v>0.15</v>
      </c>
      <c r="M39" s="71" t="n">
        <v>0.25</v>
      </c>
      <c r="N39" s="71" t="n">
        <v>0.35</v>
      </c>
      <c r="O39" s="41"/>
      <c r="P39" s="41"/>
      <c r="Q39" s="41" t="s">
        <v>245</v>
      </c>
    </row>
    <row r="40" customFormat="false" ht="15" hidden="false" customHeight="false" outlineLevel="0" collapsed="false">
      <c r="A40" s="69" t="s">
        <v>194</v>
      </c>
      <c r="B40" s="41" t="s">
        <v>247</v>
      </c>
      <c r="C40" s="70" t="n">
        <v>1</v>
      </c>
      <c r="D40" s="41"/>
      <c r="E40" s="41"/>
      <c r="F40" s="41"/>
      <c r="G40" s="41"/>
      <c r="H40" s="41"/>
      <c r="I40" s="41"/>
      <c r="J40" s="71" t="n">
        <v>0</v>
      </c>
      <c r="K40" s="41"/>
      <c r="L40" s="41"/>
      <c r="M40" s="41"/>
      <c r="N40" s="41"/>
      <c r="O40" s="41"/>
      <c r="P40" s="41"/>
      <c r="Q40" s="41" t="s">
        <v>248</v>
      </c>
    </row>
    <row r="41" customFormat="false" ht="15" hidden="false" customHeight="false" outlineLevel="0" collapsed="false">
      <c r="A41" s="69" t="s">
        <v>198</v>
      </c>
      <c r="B41" s="41" t="s">
        <v>249</v>
      </c>
      <c r="C41" s="70" t="n">
        <v>1</v>
      </c>
      <c r="D41" s="41"/>
      <c r="E41" s="41"/>
      <c r="F41" s="41"/>
      <c r="G41" s="41"/>
      <c r="H41" s="41"/>
      <c r="I41" s="41"/>
      <c r="J41" s="71" t="n">
        <v>0</v>
      </c>
      <c r="K41" s="41"/>
      <c r="L41" s="41"/>
      <c r="M41" s="41"/>
      <c r="N41" s="41"/>
      <c r="O41" s="41"/>
      <c r="P41" s="41"/>
      <c r="Q41" s="41" t="s">
        <v>248</v>
      </c>
    </row>
    <row r="42" customFormat="false" ht="15" hidden="false" customHeight="false" outlineLevel="0" collapsed="false">
      <c r="A42" s="69" t="s">
        <v>200</v>
      </c>
      <c r="B42" s="41" t="s">
        <v>250</v>
      </c>
      <c r="C42" s="70" t="n">
        <v>1</v>
      </c>
      <c r="D42" s="70" t="n">
        <v>500</v>
      </c>
      <c r="E42" s="70" t="n">
        <v>1000</v>
      </c>
      <c r="F42" s="41"/>
      <c r="G42" s="41"/>
      <c r="H42" s="41"/>
      <c r="I42" s="41"/>
      <c r="J42" s="71" t="n">
        <v>0</v>
      </c>
      <c r="K42" s="71" t="n">
        <f aca="false">1-0.28/0.35</f>
        <v>0.2</v>
      </c>
      <c r="L42" s="71" t="n">
        <f aca="false">1-0.22/0.35</f>
        <v>0.371428571428571</v>
      </c>
      <c r="M42" s="41"/>
      <c r="N42" s="41"/>
      <c r="O42" s="41"/>
      <c r="P42" s="41"/>
      <c r="Q42" s="41" t="s">
        <v>251</v>
      </c>
    </row>
    <row r="43" customFormat="false" ht="15" hidden="false" customHeight="false" outlineLevel="0" collapsed="false">
      <c r="A43" s="69" t="s">
        <v>204</v>
      </c>
      <c r="B43" s="41" t="s">
        <v>252</v>
      </c>
      <c r="C43" s="70" t="n">
        <v>1</v>
      </c>
      <c r="D43" s="70" t="n">
        <v>500</v>
      </c>
      <c r="E43" s="70" t="n">
        <v>1000</v>
      </c>
      <c r="F43" s="41"/>
      <c r="G43" s="41"/>
      <c r="H43" s="41"/>
      <c r="I43" s="41"/>
      <c r="J43" s="71" t="n">
        <v>0</v>
      </c>
      <c r="K43" s="71" t="n">
        <f aca="false">1-0.36/0.45</f>
        <v>0.2</v>
      </c>
      <c r="L43" s="71" t="n">
        <f aca="false">1-0.29/0.45</f>
        <v>0.355555555555556</v>
      </c>
      <c r="M43" s="41"/>
      <c r="N43" s="41"/>
      <c r="O43" s="41"/>
      <c r="P43" s="41"/>
      <c r="Q43" s="41" t="s">
        <v>253</v>
      </c>
    </row>
    <row r="44" customFormat="false" ht="15" hidden="false" customHeight="false" outlineLevel="0" collapsed="false">
      <c r="A44" s="69" t="s">
        <v>206</v>
      </c>
      <c r="B44" s="41" t="s">
        <v>254</v>
      </c>
      <c r="C44" s="70" t="n">
        <v>1</v>
      </c>
      <c r="D44" s="72" t="n">
        <v>500</v>
      </c>
      <c r="E44" s="72" t="n">
        <v>1000</v>
      </c>
      <c r="F44" s="41"/>
      <c r="G44" s="41"/>
      <c r="H44" s="41"/>
      <c r="I44" s="41"/>
      <c r="J44" s="71" t="n">
        <v>0</v>
      </c>
      <c r="K44" s="71" t="n">
        <f aca="false">1-0.5/0.7</f>
        <v>0.285714285714286</v>
      </c>
      <c r="L44" s="71" t="n">
        <f aca="false">1-0.4/0.7</f>
        <v>0.428571428571429</v>
      </c>
      <c r="M44" s="41"/>
      <c r="N44" s="41"/>
      <c r="O44" s="41"/>
      <c r="P44" s="41"/>
      <c r="Q44" s="41" t="s">
        <v>255</v>
      </c>
    </row>
    <row r="45" customFormat="false" ht="15" hidden="false" customHeight="false" outlineLevel="0" collapsed="false">
      <c r="A45" s="69" t="s">
        <v>212</v>
      </c>
      <c r="B45" s="41" t="s">
        <v>256</v>
      </c>
      <c r="C45" s="70" t="n">
        <v>1</v>
      </c>
      <c r="D45" s="72"/>
      <c r="E45" s="72"/>
      <c r="F45" s="72"/>
      <c r="G45" s="70" t="n">
        <v>30</v>
      </c>
      <c r="H45" s="41"/>
      <c r="I45" s="41"/>
      <c r="J45" s="71" t="n">
        <v>0</v>
      </c>
      <c r="K45" s="73"/>
      <c r="L45" s="73"/>
      <c r="M45" s="73"/>
      <c r="N45" s="71" t="n">
        <f aca="false">1-12.99/25.99</f>
        <v>0.500192381685264</v>
      </c>
      <c r="O45" s="41"/>
      <c r="P45" s="41"/>
      <c r="Q45" s="41" t="s">
        <v>257</v>
      </c>
    </row>
    <row r="46" customFormat="false" ht="15" hidden="false" customHeight="false" outlineLevel="0" collapsed="false">
      <c r="A46" s="69" t="s">
        <v>218</v>
      </c>
      <c r="B46" s="41" t="s">
        <v>258</v>
      </c>
      <c r="C46" s="70" t="n">
        <v>1</v>
      </c>
      <c r="D46" s="70" t="n">
        <v>2</v>
      </c>
      <c r="E46" s="72"/>
      <c r="F46" s="72"/>
      <c r="G46" s="70" t="n">
        <v>10</v>
      </c>
      <c r="H46" s="41"/>
      <c r="I46" s="41"/>
      <c r="J46" s="71" t="n">
        <v>0</v>
      </c>
      <c r="K46" s="71" t="n">
        <v>0.2</v>
      </c>
      <c r="L46" s="73"/>
      <c r="M46" s="73"/>
      <c r="N46" s="71" t="n">
        <v>0.36</v>
      </c>
      <c r="O46" s="41"/>
      <c r="P46" s="41"/>
      <c r="Q46" s="41" t="s">
        <v>259</v>
      </c>
    </row>
    <row r="47" customFormat="false" ht="15" hidden="false" customHeight="false" outlineLevel="0" collapsed="false">
      <c r="A47" s="68" t="s">
        <v>260</v>
      </c>
      <c r="B47" s="6"/>
      <c r="C47" s="6"/>
      <c r="D47" s="6"/>
      <c r="E47" s="6"/>
      <c r="F47" s="6"/>
      <c r="G47" s="6"/>
      <c r="H47" s="6"/>
      <c r="I47" s="6"/>
      <c r="J47" s="6"/>
      <c r="K47" s="6"/>
      <c r="L47" s="6"/>
      <c r="M47" s="6"/>
      <c r="N47" s="6"/>
      <c r="O47" s="6"/>
      <c r="P47" s="6"/>
      <c r="Q47" s="6"/>
    </row>
  </sheetData>
  <sheetProtection sheet="true" formatColumns="false" formatRows="false"/>
  <mergeCells count="2">
    <mergeCell ref="A1:Q1"/>
    <mergeCell ref="A2:Q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M6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37.5" hidden="false" customHeight="true" outlineLevel="0" collapsed="false">
      <c r="A1" s="31" t="s">
        <v>261</v>
      </c>
      <c r="B1" s="31"/>
      <c r="C1" s="31"/>
      <c r="D1" s="31"/>
      <c r="E1" s="31"/>
      <c r="F1" s="31"/>
      <c r="G1" s="31"/>
      <c r="H1" s="31"/>
      <c r="I1" s="31"/>
      <c r="J1" s="31"/>
      <c r="K1" s="31"/>
      <c r="L1" s="31"/>
      <c r="M1" s="31"/>
    </row>
    <row r="2" customFormat="false" ht="21.75" hidden="false" customHeight="true" outlineLevel="0" collapsed="false">
      <c r="A2" s="32" t="s">
        <v>262</v>
      </c>
      <c r="B2" s="32"/>
      <c r="C2" s="32"/>
      <c r="D2" s="32"/>
      <c r="E2" s="32"/>
      <c r="F2" s="32"/>
      <c r="G2" s="32"/>
      <c r="H2" s="32"/>
      <c r="I2" s="32"/>
      <c r="J2" s="32"/>
      <c r="K2" s="32"/>
      <c r="L2" s="32"/>
      <c r="M2" s="32"/>
    </row>
    <row r="3" customFormat="false" ht="35.05" hidden="false" customHeight="false" outlineLevel="0" collapsed="false">
      <c r="A3" s="38" t="s">
        <v>107</v>
      </c>
      <c r="B3" s="38" t="s">
        <v>223</v>
      </c>
      <c r="C3" s="38" t="s">
        <v>263</v>
      </c>
      <c r="D3" s="38" t="s">
        <v>140</v>
      </c>
      <c r="E3" s="38" t="s">
        <v>264</v>
      </c>
      <c r="F3" s="51"/>
      <c r="G3" s="51"/>
      <c r="H3" s="51"/>
      <c r="I3" s="51"/>
      <c r="J3" s="51"/>
      <c r="K3" s="51"/>
      <c r="L3" s="51"/>
      <c r="M3" s="51"/>
    </row>
    <row r="4" customFormat="false" ht="15" hidden="false" customHeight="false" outlineLevel="0" collapsed="false">
      <c r="A4" s="51" t="s">
        <v>165</v>
      </c>
      <c r="B4" s="51" t="str">
        <f aca="false">Tarifs!B35</f>
        <v>Cassettes vidéo — Standard</v>
      </c>
      <c r="C4" s="51" t="n">
        <f aca="false">SUMIFS('Supports confiés'!$D$6:$D$205,'Supports confiés'!$L$6:$L$205,A4)</f>
        <v>0</v>
      </c>
      <c r="D4" s="51" t="n">
        <f aca="false">SUMPRODUCT(MAX((Tarifs!$C$35:$I$35&lt;=C4)*(Tarifs!$C$35:$I$35&lt;&gt;"")*Tarifs!$J$35:$P$35))</f>
        <v>0</v>
      </c>
      <c r="E4" s="51" t="n">
        <f aca="false">SUMIFS('Supports confiés'!$J$6:$J$205,'Supports confiés'!$L$6:$L$205,A4)</f>
        <v>0</v>
      </c>
      <c r="F4" s="51"/>
      <c r="G4" s="51"/>
      <c r="H4" s="51"/>
      <c r="I4" s="51"/>
      <c r="J4" s="51"/>
      <c r="K4" s="51"/>
      <c r="L4" s="51"/>
      <c r="M4" s="51"/>
    </row>
    <row r="5" customFormat="false" ht="15" hidden="false" customHeight="false" outlineLevel="0" collapsed="false">
      <c r="A5" s="51" t="s">
        <v>168</v>
      </c>
      <c r="B5" s="51" t="str">
        <f aca="false">Tarifs!B36</f>
        <v>Cassettes vidéo — HD</v>
      </c>
      <c r="C5" s="51" t="n">
        <f aca="false">SUMIFS('Supports confiés'!$D$6:$D$205,'Supports confiés'!$L$6:$L$205,A5)</f>
        <v>0</v>
      </c>
      <c r="D5" s="51" t="n">
        <f aca="false">SUMPRODUCT(MAX((Tarifs!$C$36:$I$36&lt;=C5)*(Tarifs!$C$36:$I$36&lt;&gt;"")*Tarifs!$J$36:$P$36))</f>
        <v>0</v>
      </c>
      <c r="E5" s="51" t="n">
        <f aca="false">SUMIFS('Supports confiés'!$J$6:$J$205,'Supports confiés'!$L$6:$L$205,A5)</f>
        <v>0</v>
      </c>
      <c r="F5" s="51"/>
      <c r="G5" s="51"/>
      <c r="H5" s="51"/>
      <c r="I5" s="51"/>
      <c r="J5" s="51"/>
      <c r="K5" s="51"/>
      <c r="L5" s="51"/>
      <c r="M5" s="51"/>
    </row>
    <row r="6" customFormat="false" ht="15" hidden="false" customHeight="false" outlineLevel="0" collapsed="false">
      <c r="A6" s="51" t="s">
        <v>175</v>
      </c>
      <c r="B6" s="51" t="str">
        <f aca="false">Tarifs!B37</f>
        <v>Formats vidéo rares</v>
      </c>
      <c r="C6" s="51" t="n">
        <f aca="false">SUMIFS('Supports confiés'!$D$6:$D$205,'Supports confiés'!$L$6:$L$205,A6)</f>
        <v>0</v>
      </c>
      <c r="D6" s="51" t="n">
        <f aca="false">SUMPRODUCT(MAX((Tarifs!$C$37:$I$37&lt;=C6)*(Tarifs!$C$37:$I$37&lt;&gt;"")*Tarifs!$J$37:$P$37))</f>
        <v>0</v>
      </c>
      <c r="E6" s="51" t="n">
        <f aca="false">SUMIFS('Supports confiés'!$J$6:$J$205,'Supports confiés'!$L$6:$L$205,A6)</f>
        <v>0</v>
      </c>
      <c r="F6" s="51"/>
      <c r="G6" s="51"/>
      <c r="H6" s="51"/>
      <c r="I6" s="51"/>
      <c r="J6" s="51"/>
      <c r="K6" s="51"/>
      <c r="L6" s="51"/>
      <c r="M6" s="51"/>
    </row>
    <row r="7" customFormat="false" ht="15" hidden="false" customHeight="false" outlineLevel="0" collapsed="false">
      <c r="A7" s="51" t="s">
        <v>178</v>
      </c>
      <c r="B7" s="51" t="str">
        <f aca="false">Tarifs!B38</f>
        <v>Bobines — Standard</v>
      </c>
      <c r="C7" s="51" t="n">
        <f aca="false">SUMIFS('Supports confiés'!$D$6:$D$205,'Supports confiés'!$L$6:$L$205,A7)</f>
        <v>0</v>
      </c>
      <c r="D7" s="51" t="n">
        <f aca="false">SUMPRODUCT(MAX((Tarifs!$C$38:$I$38&lt;=C7)*(Tarifs!$C$38:$I$38&lt;&gt;"")*Tarifs!$J$38:$P$38))</f>
        <v>0</v>
      </c>
      <c r="E7" s="51" t="n">
        <f aca="false">SUMIFS('Supports confiés'!$J$6:$J$205,'Supports confiés'!$L$6:$L$205,A7)</f>
        <v>0</v>
      </c>
      <c r="F7" s="51"/>
      <c r="G7" s="51"/>
      <c r="H7" s="51"/>
      <c r="I7" s="51"/>
      <c r="J7" s="51"/>
      <c r="K7" s="51"/>
      <c r="L7" s="51"/>
      <c r="M7" s="51"/>
    </row>
    <row r="8" customFormat="false" ht="15" hidden="false" customHeight="false" outlineLevel="0" collapsed="false">
      <c r="A8" s="51" t="s">
        <v>182</v>
      </c>
      <c r="B8" s="51" t="str">
        <f aca="false">Tarifs!B39</f>
        <v>Bobines — HD</v>
      </c>
      <c r="C8" s="51" t="n">
        <f aca="false">SUMIFS('Supports confiés'!$D$6:$D$205,'Supports confiés'!$L$6:$L$205,A8)</f>
        <v>0</v>
      </c>
      <c r="D8" s="51" t="n">
        <f aca="false">SUMPRODUCT(MAX((Tarifs!$C$39:$I$39&lt;=C8)*(Tarifs!$C$39:$I$39&lt;&gt;"")*Tarifs!$J$39:$P$39))</f>
        <v>0</v>
      </c>
      <c r="E8" s="51" t="n">
        <f aca="false">SUMIFS('Supports confiés'!$J$6:$J$205,'Supports confiés'!$L$6:$L$205,A8)</f>
        <v>0</v>
      </c>
      <c r="F8" s="51"/>
      <c r="G8" s="51"/>
      <c r="H8" s="51"/>
      <c r="I8" s="51"/>
      <c r="J8" s="51"/>
      <c r="K8" s="51"/>
      <c r="L8" s="51"/>
      <c r="M8" s="51"/>
    </row>
    <row r="9" customFormat="false" ht="15" hidden="false" customHeight="false" outlineLevel="0" collapsed="false">
      <c r="A9" s="51" t="s">
        <v>194</v>
      </c>
      <c r="B9" s="51" t="str">
        <f aca="false">Tarifs!B40</f>
        <v>Pathé Baby — Standard</v>
      </c>
      <c r="C9" s="51" t="n">
        <f aca="false">SUMIFS('Supports confiés'!$D$6:$D$205,'Supports confiés'!$L$6:$L$205,A9)</f>
        <v>0</v>
      </c>
      <c r="D9" s="51" t="n">
        <f aca="false">SUMPRODUCT(MAX((Tarifs!$C$40:$I$40&lt;=C9)*(Tarifs!$C$40:$I$40&lt;&gt;"")*Tarifs!$J$40:$P$40))</f>
        <v>0</v>
      </c>
      <c r="E9" s="51" t="n">
        <f aca="false">SUMIFS('Supports confiés'!$J$6:$J$205,'Supports confiés'!$L$6:$L$205,A9)</f>
        <v>0</v>
      </c>
      <c r="F9" s="51"/>
      <c r="G9" s="51"/>
      <c r="H9" s="51"/>
      <c r="I9" s="51"/>
      <c r="J9" s="51"/>
      <c r="K9" s="51"/>
      <c r="L9" s="51"/>
      <c r="M9" s="51"/>
    </row>
    <row r="10" customFormat="false" ht="15" hidden="false" customHeight="false" outlineLevel="0" collapsed="false">
      <c r="A10" s="51" t="s">
        <v>198</v>
      </c>
      <c r="B10" s="51" t="str">
        <f aca="false">Tarifs!B41</f>
        <v>Pathé Baby — HD</v>
      </c>
      <c r="C10" s="51" t="n">
        <f aca="false">SUMIFS('Supports confiés'!$D$6:$D$205,'Supports confiés'!$L$6:$L$205,A10)</f>
        <v>0</v>
      </c>
      <c r="D10" s="51" t="n">
        <f aca="false">SUMPRODUCT(MAX((Tarifs!$C$41:$I$41&lt;=C10)*(Tarifs!$C$41:$I$41&lt;&gt;"")*Tarifs!$J$41:$P$41))</f>
        <v>0</v>
      </c>
      <c r="E10" s="51" t="n">
        <f aca="false">SUMIFS('Supports confiés'!$J$6:$J$205,'Supports confiés'!$L$6:$L$205,A10)</f>
        <v>0</v>
      </c>
      <c r="F10" s="51"/>
      <c r="G10" s="51"/>
      <c r="H10" s="51"/>
      <c r="I10" s="51"/>
      <c r="J10" s="51"/>
      <c r="K10" s="51"/>
      <c r="L10" s="51"/>
      <c r="M10" s="51"/>
    </row>
    <row r="11" customFormat="false" ht="15" hidden="false" customHeight="false" outlineLevel="0" collapsed="false">
      <c r="A11" s="51" t="s">
        <v>200</v>
      </c>
      <c r="B11" s="51" t="str">
        <f aca="false">Tarifs!B42</f>
        <v>Diapositives scan brut</v>
      </c>
      <c r="C11" s="51" t="n">
        <f aca="false">SUMIFS('Supports confiés'!$D$6:$D$205,'Supports confiés'!$L$6:$L$205,A11)</f>
        <v>0</v>
      </c>
      <c r="D11" s="51" t="n">
        <f aca="false">SUMPRODUCT(MAX((Tarifs!$C$42:$I$42&lt;=C11)*(Tarifs!$C$42:$I$42&lt;&gt;"")*Tarifs!$J$42:$P$42))</f>
        <v>0</v>
      </c>
      <c r="E11" s="51" t="n">
        <f aca="false">SUMIFS('Supports confiés'!$J$6:$J$205,'Supports confiés'!$L$6:$L$205,A11)</f>
        <v>0</v>
      </c>
      <c r="F11" s="51"/>
      <c r="G11" s="51"/>
      <c r="H11" s="51"/>
      <c r="I11" s="51"/>
      <c r="J11" s="51"/>
      <c r="K11" s="51"/>
      <c r="L11" s="51"/>
      <c r="M11" s="51"/>
    </row>
    <row r="12" customFormat="false" ht="15" hidden="false" customHeight="false" outlineLevel="0" collapsed="false">
      <c r="A12" s="51" t="s">
        <v>204</v>
      </c>
      <c r="B12" s="51" t="str">
        <f aca="false">Tarifs!B43</f>
        <v>Diapositives avec dépoussiérage</v>
      </c>
      <c r="C12" s="51" t="n">
        <f aca="false">SUMIFS('Supports confiés'!$D$6:$D$205,'Supports confiés'!$L$6:$L$205,A12)</f>
        <v>0</v>
      </c>
      <c r="D12" s="51" t="n">
        <f aca="false">SUMPRODUCT(MAX((Tarifs!$C$43:$I$43&lt;=C12)*(Tarifs!$C$43:$I$43&lt;&gt;"")*Tarifs!$J$43:$P$43))</f>
        <v>0</v>
      </c>
      <c r="E12" s="51" t="n">
        <f aca="false">SUMIFS('Supports confiés'!$J$6:$J$205,'Supports confiés'!$L$6:$L$205,A12)</f>
        <v>0</v>
      </c>
      <c r="F12" s="51"/>
      <c r="G12" s="51"/>
      <c r="H12" s="51"/>
      <c r="I12" s="51"/>
      <c r="J12" s="51"/>
      <c r="K12" s="51"/>
      <c r="L12" s="51"/>
      <c r="M12" s="51"/>
    </row>
    <row r="13" customFormat="false" ht="15" hidden="false" customHeight="false" outlineLevel="0" collapsed="false">
      <c r="A13" s="51" t="s">
        <v>206</v>
      </c>
      <c r="B13" s="51" t="str">
        <f aca="false">Tarifs!B44</f>
        <v>Négatifs et photos papier</v>
      </c>
      <c r="C13" s="51" t="n">
        <f aca="false">SUMIFS('Supports confiés'!$D$6:$D$205,'Supports confiés'!$L$6:$L$205,A13)</f>
        <v>0</v>
      </c>
      <c r="D13" s="51" t="n">
        <f aca="false">SUMPRODUCT(MAX((Tarifs!$C$44:$I$44&lt;=C13)*(Tarifs!$C$44:$I$44&lt;&gt;"")*Tarifs!$J$44:$P$44))</f>
        <v>0</v>
      </c>
      <c r="E13" s="51" t="n">
        <f aca="false">SUMIFS('Supports confiés'!$J$6:$J$205,'Supports confiés'!$L$6:$L$205,A13)</f>
        <v>0</v>
      </c>
      <c r="F13" s="51"/>
      <c r="G13" s="51"/>
      <c r="H13" s="51"/>
      <c r="I13" s="51"/>
      <c r="J13" s="51"/>
      <c r="K13" s="51"/>
      <c r="L13" s="51"/>
      <c r="M13" s="51"/>
    </row>
    <row r="14" customFormat="false" ht="15" hidden="false" customHeight="false" outlineLevel="0" collapsed="false">
      <c r="A14" s="51" t="s">
        <v>212</v>
      </c>
      <c r="B14" s="51" t="str">
        <f aca="false">Tarifs!B45</f>
        <v>Cassettes audio, vinyles, CD</v>
      </c>
      <c r="C14" s="51" t="n">
        <f aca="false">SUMIFS('Supports confiés'!$D$6:$D$205,'Supports confiés'!$L$6:$L$205,A14)</f>
        <v>0</v>
      </c>
      <c r="D14" s="51" t="n">
        <f aca="false">SUMPRODUCT(MAX((Tarifs!$C$45:$I$45&lt;=C14)*(Tarifs!$C$45:$I$45&lt;&gt;"")*Tarifs!$J$45:$P$45))</f>
        <v>0</v>
      </c>
      <c r="E14" s="51" t="n">
        <f aca="false">SUMIFS('Supports confiés'!$J$6:$J$205,'Supports confiés'!$L$6:$L$205,A14)</f>
        <v>0</v>
      </c>
      <c r="F14" s="51"/>
      <c r="G14" s="51"/>
      <c r="H14" s="51"/>
      <c r="I14" s="51"/>
      <c r="J14" s="51"/>
      <c r="K14" s="51"/>
      <c r="L14" s="51"/>
      <c r="M14" s="51"/>
    </row>
    <row r="15" customFormat="false" ht="15" hidden="false" customHeight="false" outlineLevel="0" collapsed="false">
      <c r="A15" s="51" t="s">
        <v>218</v>
      </c>
      <c r="B15" s="51" t="str">
        <f aca="false">Tarifs!B46</f>
        <v>Bandes audio et 8 pistes (heures)</v>
      </c>
      <c r="C15" s="51" t="n">
        <f aca="false">SUMIFS('Supports confiés'!$D$6:$D$205,'Supports confiés'!$L$6:$L$205,A15)</f>
        <v>0</v>
      </c>
      <c r="D15" s="51" t="n">
        <f aca="false">SUMPRODUCT(MAX((Tarifs!$C$46:$I$46&lt;=C15)*(Tarifs!$C$46:$I$46&lt;&gt;"")*Tarifs!$J$46:$P$46))</f>
        <v>0</v>
      </c>
      <c r="E15" s="51" t="n">
        <f aca="false">SUMIFS('Supports confiés'!$J$6:$J$205,'Supports confiés'!$L$6:$L$205,A15)</f>
        <v>0</v>
      </c>
      <c r="F15" s="51"/>
      <c r="G15" s="51"/>
      <c r="H15" s="51"/>
      <c r="I15" s="51"/>
      <c r="J15" s="51"/>
      <c r="K15" s="51"/>
      <c r="L15" s="51"/>
      <c r="M15" s="51"/>
    </row>
    <row r="16" customFormat="false" ht="15" hidden="false" customHeight="false" outlineLevel="0" collapsed="false">
      <c r="A16" s="51"/>
      <c r="B16" s="51"/>
      <c r="C16" s="51"/>
      <c r="D16" s="51"/>
      <c r="E16" s="51"/>
      <c r="F16" s="51"/>
      <c r="G16" s="51"/>
      <c r="H16" s="51"/>
      <c r="I16" s="51"/>
      <c r="J16" s="51"/>
      <c r="K16" s="51"/>
      <c r="L16" s="51"/>
      <c r="M16" s="51"/>
    </row>
    <row r="17" customFormat="false" ht="15" hidden="false" customHeight="false" outlineLevel="0" collapsed="false">
      <c r="A17" s="51" t="s">
        <v>265</v>
      </c>
      <c r="B17" s="51"/>
      <c r="C17" s="51"/>
      <c r="D17" s="51"/>
      <c r="E17" s="51"/>
      <c r="F17" s="51"/>
      <c r="G17" s="51"/>
      <c r="H17" s="51"/>
      <c r="I17" s="51"/>
      <c r="J17" s="51"/>
      <c r="K17" s="51"/>
      <c r="L17" s="51"/>
      <c r="M17" s="51"/>
    </row>
    <row r="18" customFormat="false" ht="15" hidden="false" customHeight="false" outlineLevel="0" collapsed="false">
      <c r="A18" s="51" t="s">
        <v>143</v>
      </c>
      <c r="B18" s="51" t="s">
        <v>165</v>
      </c>
      <c r="C18" s="51" t="s">
        <v>168</v>
      </c>
      <c r="D18" s="51" t="s">
        <v>175</v>
      </c>
      <c r="E18" s="51" t="s">
        <v>178</v>
      </c>
      <c r="F18" s="51" t="s">
        <v>182</v>
      </c>
      <c r="G18" s="51" t="s">
        <v>194</v>
      </c>
      <c r="H18" s="51" t="s">
        <v>198</v>
      </c>
      <c r="I18" s="51" t="s">
        <v>200</v>
      </c>
      <c r="J18" s="51" t="s">
        <v>204</v>
      </c>
      <c r="K18" s="51" t="s">
        <v>206</v>
      </c>
      <c r="L18" s="51" t="s">
        <v>212</v>
      </c>
      <c r="M18" s="51" t="s">
        <v>218</v>
      </c>
    </row>
    <row r="19" customFormat="false" ht="15" hidden="false" customHeight="false" outlineLevel="0" collapsed="false">
      <c r="A19" s="51" t="s">
        <v>78</v>
      </c>
      <c r="B19" s="51" t="n">
        <f aca="false">SUMIFS('Supports confiés'!$D$6:$D$205,'Supports confiés'!$E$6:$E$205,$A19,'Supports confiés'!$L$6:$L$205,B$18)</f>
        <v>0</v>
      </c>
      <c r="C19" s="51" t="n">
        <f aca="false">SUMIFS('Supports confiés'!$D$6:$D$205,'Supports confiés'!$E$6:$E$205,$A19,'Supports confiés'!$L$6:$L$205,C$18)</f>
        <v>0</v>
      </c>
      <c r="D19" s="51" t="n">
        <f aca="false">SUMIFS('Supports confiés'!$D$6:$D$205,'Supports confiés'!$E$6:$E$205,$A19,'Supports confiés'!$L$6:$L$205,D$18)</f>
        <v>0</v>
      </c>
      <c r="E19" s="51" t="n">
        <f aca="false">SUMIFS('Supports confiés'!$D$6:$D$205,'Supports confiés'!$E$6:$E$205,$A19,'Supports confiés'!$L$6:$L$205,E$18)</f>
        <v>0</v>
      </c>
      <c r="F19" s="51" t="n">
        <f aca="false">SUMIFS('Supports confiés'!$D$6:$D$205,'Supports confiés'!$E$6:$E$205,$A19,'Supports confiés'!$L$6:$L$205,F$18)</f>
        <v>0</v>
      </c>
      <c r="G19" s="51" t="n">
        <f aca="false">SUMIFS('Supports confiés'!$D$6:$D$205,'Supports confiés'!$E$6:$E$205,$A19,'Supports confiés'!$L$6:$L$205,G$18)</f>
        <v>0</v>
      </c>
      <c r="H19" s="51" t="n">
        <f aca="false">SUMIFS('Supports confiés'!$D$6:$D$205,'Supports confiés'!$E$6:$E$205,$A19,'Supports confiés'!$L$6:$L$205,H$18)</f>
        <v>0</v>
      </c>
      <c r="I19" s="51" t="n">
        <f aca="false">SUMIFS('Supports confiés'!$D$6:$D$205,'Supports confiés'!$E$6:$E$205,$A19,'Supports confiés'!$L$6:$L$205,I$18)</f>
        <v>0</v>
      </c>
      <c r="J19" s="51" t="n">
        <f aca="false">SUMIFS('Supports confiés'!$D$6:$D$205,'Supports confiés'!$E$6:$E$205,$A19,'Supports confiés'!$L$6:$L$205,J$18)</f>
        <v>0</v>
      </c>
      <c r="K19" s="51" t="n">
        <f aca="false">SUMIFS('Supports confiés'!$D$6:$D$205,'Supports confiés'!$E$6:$E$205,$A19,'Supports confiés'!$L$6:$L$205,K$18)</f>
        <v>0</v>
      </c>
      <c r="L19" s="51" t="n">
        <f aca="false">SUMIFS('Supports confiés'!$D$6:$D$205,'Supports confiés'!$E$6:$E$205,$A19,'Supports confiés'!$L$6:$L$205,L$18)</f>
        <v>0</v>
      </c>
      <c r="M19" s="51" t="n">
        <f aca="false">SUMIFS('Supports confiés'!$D$6:$D$205,'Supports confiés'!$E$6:$E$205,$A19,'Supports confiés'!$L$6:$L$205,M$18)</f>
        <v>0</v>
      </c>
    </row>
    <row r="20" customFormat="false" ht="15" hidden="false" customHeight="false" outlineLevel="0" collapsed="false">
      <c r="A20" s="51" t="s">
        <v>79</v>
      </c>
      <c r="B20" s="51" t="n">
        <f aca="false">SUMIFS('Supports confiés'!$D$6:$D$205,'Supports confiés'!$E$6:$E$205,$A20,'Supports confiés'!$L$6:$L$205,B$18)</f>
        <v>0</v>
      </c>
      <c r="C20" s="51" t="n">
        <f aca="false">SUMIFS('Supports confiés'!$D$6:$D$205,'Supports confiés'!$E$6:$E$205,$A20,'Supports confiés'!$L$6:$L$205,C$18)</f>
        <v>0</v>
      </c>
      <c r="D20" s="51" t="n">
        <f aca="false">SUMIFS('Supports confiés'!$D$6:$D$205,'Supports confiés'!$E$6:$E$205,$A20,'Supports confiés'!$L$6:$L$205,D$18)</f>
        <v>0</v>
      </c>
      <c r="E20" s="51" t="n">
        <f aca="false">SUMIFS('Supports confiés'!$D$6:$D$205,'Supports confiés'!$E$6:$E$205,$A20,'Supports confiés'!$L$6:$L$205,E$18)</f>
        <v>0</v>
      </c>
      <c r="F20" s="51" t="n">
        <f aca="false">SUMIFS('Supports confiés'!$D$6:$D$205,'Supports confiés'!$E$6:$E$205,$A20,'Supports confiés'!$L$6:$L$205,F$18)</f>
        <v>0</v>
      </c>
      <c r="G20" s="51" t="n">
        <f aca="false">SUMIFS('Supports confiés'!$D$6:$D$205,'Supports confiés'!$E$6:$E$205,$A20,'Supports confiés'!$L$6:$L$205,G$18)</f>
        <v>0</v>
      </c>
      <c r="H20" s="51" t="n">
        <f aca="false">SUMIFS('Supports confiés'!$D$6:$D$205,'Supports confiés'!$E$6:$E$205,$A20,'Supports confiés'!$L$6:$L$205,H$18)</f>
        <v>0</v>
      </c>
      <c r="I20" s="51" t="n">
        <f aca="false">SUMIFS('Supports confiés'!$D$6:$D$205,'Supports confiés'!$E$6:$E$205,$A20,'Supports confiés'!$L$6:$L$205,I$18)</f>
        <v>0</v>
      </c>
      <c r="J20" s="51" t="n">
        <f aca="false">SUMIFS('Supports confiés'!$D$6:$D$205,'Supports confiés'!$E$6:$E$205,$A20,'Supports confiés'!$L$6:$L$205,J$18)</f>
        <v>0</v>
      </c>
      <c r="K20" s="51" t="n">
        <f aca="false">SUMIFS('Supports confiés'!$D$6:$D$205,'Supports confiés'!$E$6:$E$205,$A20,'Supports confiés'!$L$6:$L$205,K$18)</f>
        <v>0</v>
      </c>
      <c r="L20" s="51" t="n">
        <f aca="false">SUMIFS('Supports confiés'!$D$6:$D$205,'Supports confiés'!$E$6:$E$205,$A20,'Supports confiés'!$L$6:$L$205,L$18)</f>
        <v>0</v>
      </c>
      <c r="M20" s="51" t="n">
        <f aca="false">SUMIFS('Supports confiés'!$D$6:$D$205,'Supports confiés'!$E$6:$E$205,$A20,'Supports confiés'!$L$6:$L$205,M$18)</f>
        <v>0</v>
      </c>
    </row>
    <row r="21" customFormat="false" ht="15" hidden="false" customHeight="false" outlineLevel="0" collapsed="false">
      <c r="A21" s="51" t="s">
        <v>80</v>
      </c>
      <c r="B21" s="51" t="n">
        <f aca="false">SUMIFS('Supports confiés'!$D$6:$D$205,'Supports confiés'!$E$6:$E$205,$A21,'Supports confiés'!$L$6:$L$205,B$18)</f>
        <v>0</v>
      </c>
      <c r="C21" s="51" t="n">
        <f aca="false">SUMIFS('Supports confiés'!$D$6:$D$205,'Supports confiés'!$E$6:$E$205,$A21,'Supports confiés'!$L$6:$L$205,C$18)</f>
        <v>0</v>
      </c>
      <c r="D21" s="51" t="n">
        <f aca="false">SUMIFS('Supports confiés'!$D$6:$D$205,'Supports confiés'!$E$6:$E$205,$A21,'Supports confiés'!$L$6:$L$205,D$18)</f>
        <v>0</v>
      </c>
      <c r="E21" s="51" t="n">
        <f aca="false">SUMIFS('Supports confiés'!$D$6:$D$205,'Supports confiés'!$E$6:$E$205,$A21,'Supports confiés'!$L$6:$L$205,E$18)</f>
        <v>0</v>
      </c>
      <c r="F21" s="51" t="n">
        <f aca="false">SUMIFS('Supports confiés'!$D$6:$D$205,'Supports confiés'!$E$6:$E$205,$A21,'Supports confiés'!$L$6:$L$205,F$18)</f>
        <v>0</v>
      </c>
      <c r="G21" s="51" t="n">
        <f aca="false">SUMIFS('Supports confiés'!$D$6:$D$205,'Supports confiés'!$E$6:$E$205,$A21,'Supports confiés'!$L$6:$L$205,G$18)</f>
        <v>0</v>
      </c>
      <c r="H21" s="51" t="n">
        <f aca="false">SUMIFS('Supports confiés'!$D$6:$D$205,'Supports confiés'!$E$6:$E$205,$A21,'Supports confiés'!$L$6:$L$205,H$18)</f>
        <v>0</v>
      </c>
      <c r="I21" s="51" t="n">
        <f aca="false">SUMIFS('Supports confiés'!$D$6:$D$205,'Supports confiés'!$E$6:$E$205,$A21,'Supports confiés'!$L$6:$L$205,I$18)</f>
        <v>0</v>
      </c>
      <c r="J21" s="51" t="n">
        <f aca="false">SUMIFS('Supports confiés'!$D$6:$D$205,'Supports confiés'!$E$6:$E$205,$A21,'Supports confiés'!$L$6:$L$205,J$18)</f>
        <v>0</v>
      </c>
      <c r="K21" s="51" t="n">
        <f aca="false">SUMIFS('Supports confiés'!$D$6:$D$205,'Supports confiés'!$E$6:$E$205,$A21,'Supports confiés'!$L$6:$L$205,K$18)</f>
        <v>0</v>
      </c>
      <c r="L21" s="51" t="n">
        <f aca="false">SUMIFS('Supports confiés'!$D$6:$D$205,'Supports confiés'!$E$6:$E$205,$A21,'Supports confiés'!$L$6:$L$205,L$18)</f>
        <v>0</v>
      </c>
      <c r="M21" s="51" t="n">
        <f aca="false">SUMIFS('Supports confiés'!$D$6:$D$205,'Supports confiés'!$E$6:$E$205,$A21,'Supports confiés'!$L$6:$L$205,M$18)</f>
        <v>0</v>
      </c>
    </row>
    <row r="22" customFormat="false" ht="15" hidden="false" customHeight="false" outlineLevel="0" collapsed="false">
      <c r="A22" s="51" t="s">
        <v>81</v>
      </c>
      <c r="B22" s="51" t="n">
        <f aca="false">SUMIFS('Supports confiés'!$D$6:$D$205,'Supports confiés'!$E$6:$E$205,$A22,'Supports confiés'!$L$6:$L$205,B$18)</f>
        <v>0</v>
      </c>
      <c r="C22" s="51" t="n">
        <f aca="false">SUMIFS('Supports confiés'!$D$6:$D$205,'Supports confiés'!$E$6:$E$205,$A22,'Supports confiés'!$L$6:$L$205,C$18)</f>
        <v>0</v>
      </c>
      <c r="D22" s="51" t="n">
        <f aca="false">SUMIFS('Supports confiés'!$D$6:$D$205,'Supports confiés'!$E$6:$E$205,$A22,'Supports confiés'!$L$6:$L$205,D$18)</f>
        <v>0</v>
      </c>
      <c r="E22" s="51" t="n">
        <f aca="false">SUMIFS('Supports confiés'!$D$6:$D$205,'Supports confiés'!$E$6:$E$205,$A22,'Supports confiés'!$L$6:$L$205,E$18)</f>
        <v>0</v>
      </c>
      <c r="F22" s="51" t="n">
        <f aca="false">SUMIFS('Supports confiés'!$D$6:$D$205,'Supports confiés'!$E$6:$E$205,$A22,'Supports confiés'!$L$6:$L$205,F$18)</f>
        <v>0</v>
      </c>
      <c r="G22" s="51" t="n">
        <f aca="false">SUMIFS('Supports confiés'!$D$6:$D$205,'Supports confiés'!$E$6:$E$205,$A22,'Supports confiés'!$L$6:$L$205,G$18)</f>
        <v>0</v>
      </c>
      <c r="H22" s="51" t="n">
        <f aca="false">SUMIFS('Supports confiés'!$D$6:$D$205,'Supports confiés'!$E$6:$E$205,$A22,'Supports confiés'!$L$6:$L$205,H$18)</f>
        <v>0</v>
      </c>
      <c r="I22" s="51" t="n">
        <f aca="false">SUMIFS('Supports confiés'!$D$6:$D$205,'Supports confiés'!$E$6:$E$205,$A22,'Supports confiés'!$L$6:$L$205,I$18)</f>
        <v>0</v>
      </c>
      <c r="J22" s="51" t="n">
        <f aca="false">SUMIFS('Supports confiés'!$D$6:$D$205,'Supports confiés'!$E$6:$E$205,$A22,'Supports confiés'!$L$6:$L$205,J$18)</f>
        <v>0</v>
      </c>
      <c r="K22" s="51" t="n">
        <f aca="false">SUMIFS('Supports confiés'!$D$6:$D$205,'Supports confiés'!$E$6:$E$205,$A22,'Supports confiés'!$L$6:$L$205,K$18)</f>
        <v>0</v>
      </c>
      <c r="L22" s="51" t="n">
        <f aca="false">SUMIFS('Supports confiés'!$D$6:$D$205,'Supports confiés'!$E$6:$E$205,$A22,'Supports confiés'!$L$6:$L$205,L$18)</f>
        <v>0</v>
      </c>
      <c r="M22" s="51" t="n">
        <f aca="false">SUMIFS('Supports confiés'!$D$6:$D$205,'Supports confiés'!$E$6:$E$205,$A22,'Supports confiés'!$L$6:$L$205,M$18)</f>
        <v>0</v>
      </c>
    </row>
    <row r="23" customFormat="false" ht="15" hidden="false" customHeight="false" outlineLevel="0" collapsed="false">
      <c r="A23" s="51" t="s">
        <v>82</v>
      </c>
      <c r="B23" s="51" t="n">
        <f aca="false">SUMIFS('Supports confiés'!$D$6:$D$205,'Supports confiés'!$E$6:$E$205,$A23,'Supports confiés'!$L$6:$L$205,B$18)</f>
        <v>0</v>
      </c>
      <c r="C23" s="51" t="n">
        <f aca="false">SUMIFS('Supports confiés'!$D$6:$D$205,'Supports confiés'!$E$6:$E$205,$A23,'Supports confiés'!$L$6:$L$205,C$18)</f>
        <v>0</v>
      </c>
      <c r="D23" s="51" t="n">
        <f aca="false">SUMIFS('Supports confiés'!$D$6:$D$205,'Supports confiés'!$E$6:$E$205,$A23,'Supports confiés'!$L$6:$L$205,D$18)</f>
        <v>0</v>
      </c>
      <c r="E23" s="51" t="n">
        <f aca="false">SUMIFS('Supports confiés'!$D$6:$D$205,'Supports confiés'!$E$6:$E$205,$A23,'Supports confiés'!$L$6:$L$205,E$18)</f>
        <v>0</v>
      </c>
      <c r="F23" s="51" t="n">
        <f aca="false">SUMIFS('Supports confiés'!$D$6:$D$205,'Supports confiés'!$E$6:$E$205,$A23,'Supports confiés'!$L$6:$L$205,F$18)</f>
        <v>0</v>
      </c>
      <c r="G23" s="51" t="n">
        <f aca="false">SUMIFS('Supports confiés'!$D$6:$D$205,'Supports confiés'!$E$6:$E$205,$A23,'Supports confiés'!$L$6:$L$205,G$18)</f>
        <v>0</v>
      </c>
      <c r="H23" s="51" t="n">
        <f aca="false">SUMIFS('Supports confiés'!$D$6:$D$205,'Supports confiés'!$E$6:$E$205,$A23,'Supports confiés'!$L$6:$L$205,H$18)</f>
        <v>0</v>
      </c>
      <c r="I23" s="51" t="n">
        <f aca="false">SUMIFS('Supports confiés'!$D$6:$D$205,'Supports confiés'!$E$6:$E$205,$A23,'Supports confiés'!$L$6:$L$205,I$18)</f>
        <v>0</v>
      </c>
      <c r="J23" s="51" t="n">
        <f aca="false">SUMIFS('Supports confiés'!$D$6:$D$205,'Supports confiés'!$E$6:$E$205,$A23,'Supports confiés'!$L$6:$L$205,J$18)</f>
        <v>0</v>
      </c>
      <c r="K23" s="51" t="n">
        <f aca="false">SUMIFS('Supports confiés'!$D$6:$D$205,'Supports confiés'!$E$6:$E$205,$A23,'Supports confiés'!$L$6:$L$205,K$18)</f>
        <v>0</v>
      </c>
      <c r="L23" s="51" t="n">
        <f aca="false">SUMIFS('Supports confiés'!$D$6:$D$205,'Supports confiés'!$E$6:$E$205,$A23,'Supports confiés'!$L$6:$L$205,L$18)</f>
        <v>0</v>
      </c>
      <c r="M23" s="51" t="n">
        <f aca="false">SUMIFS('Supports confiés'!$D$6:$D$205,'Supports confiés'!$E$6:$E$205,$A23,'Supports confiés'!$L$6:$L$205,M$18)</f>
        <v>0</v>
      </c>
    </row>
    <row r="24" customFormat="false" ht="15" hidden="false" customHeight="false" outlineLevel="0" collapsed="false">
      <c r="A24" s="51" t="s">
        <v>83</v>
      </c>
      <c r="B24" s="51" t="n">
        <f aca="false">SUMIFS('Supports confiés'!$D$6:$D$205,'Supports confiés'!$E$6:$E$205,$A24,'Supports confiés'!$L$6:$L$205,B$18)</f>
        <v>0</v>
      </c>
      <c r="C24" s="51" t="n">
        <f aca="false">SUMIFS('Supports confiés'!$D$6:$D$205,'Supports confiés'!$E$6:$E$205,$A24,'Supports confiés'!$L$6:$L$205,C$18)</f>
        <v>0</v>
      </c>
      <c r="D24" s="51" t="n">
        <f aca="false">SUMIFS('Supports confiés'!$D$6:$D$205,'Supports confiés'!$E$6:$E$205,$A24,'Supports confiés'!$L$6:$L$205,D$18)</f>
        <v>0</v>
      </c>
      <c r="E24" s="51" t="n">
        <f aca="false">SUMIFS('Supports confiés'!$D$6:$D$205,'Supports confiés'!$E$6:$E$205,$A24,'Supports confiés'!$L$6:$L$205,E$18)</f>
        <v>0</v>
      </c>
      <c r="F24" s="51" t="n">
        <f aca="false">SUMIFS('Supports confiés'!$D$6:$D$205,'Supports confiés'!$E$6:$E$205,$A24,'Supports confiés'!$L$6:$L$205,F$18)</f>
        <v>0</v>
      </c>
      <c r="G24" s="51" t="n">
        <f aca="false">SUMIFS('Supports confiés'!$D$6:$D$205,'Supports confiés'!$E$6:$E$205,$A24,'Supports confiés'!$L$6:$L$205,G$18)</f>
        <v>0</v>
      </c>
      <c r="H24" s="51" t="n">
        <f aca="false">SUMIFS('Supports confiés'!$D$6:$D$205,'Supports confiés'!$E$6:$E$205,$A24,'Supports confiés'!$L$6:$L$205,H$18)</f>
        <v>0</v>
      </c>
      <c r="I24" s="51" t="n">
        <f aca="false">SUMIFS('Supports confiés'!$D$6:$D$205,'Supports confiés'!$E$6:$E$205,$A24,'Supports confiés'!$L$6:$L$205,I$18)</f>
        <v>0</v>
      </c>
      <c r="J24" s="51" t="n">
        <f aca="false">SUMIFS('Supports confiés'!$D$6:$D$205,'Supports confiés'!$E$6:$E$205,$A24,'Supports confiés'!$L$6:$L$205,J$18)</f>
        <v>0</v>
      </c>
      <c r="K24" s="51" t="n">
        <f aca="false">SUMIFS('Supports confiés'!$D$6:$D$205,'Supports confiés'!$E$6:$E$205,$A24,'Supports confiés'!$L$6:$L$205,K$18)</f>
        <v>0</v>
      </c>
      <c r="L24" s="51" t="n">
        <f aca="false">SUMIFS('Supports confiés'!$D$6:$D$205,'Supports confiés'!$E$6:$E$205,$A24,'Supports confiés'!$L$6:$L$205,L$18)</f>
        <v>0</v>
      </c>
      <c r="M24" s="51" t="n">
        <f aca="false">SUMIFS('Supports confiés'!$D$6:$D$205,'Supports confiés'!$E$6:$E$205,$A24,'Supports confiés'!$L$6:$L$205,M$18)</f>
        <v>0</v>
      </c>
    </row>
    <row r="25" customFormat="false" ht="15" hidden="false" customHeight="false" outlineLevel="0" collapsed="false">
      <c r="A25" s="51" t="s">
        <v>84</v>
      </c>
      <c r="B25" s="51" t="n">
        <f aca="false">SUMIFS('Supports confiés'!$D$6:$D$205,'Supports confiés'!$E$6:$E$205,$A25,'Supports confiés'!$L$6:$L$205,B$18)</f>
        <v>0</v>
      </c>
      <c r="C25" s="51" t="n">
        <f aca="false">SUMIFS('Supports confiés'!$D$6:$D$205,'Supports confiés'!$E$6:$E$205,$A25,'Supports confiés'!$L$6:$L$205,C$18)</f>
        <v>0</v>
      </c>
      <c r="D25" s="51" t="n">
        <f aca="false">SUMIFS('Supports confiés'!$D$6:$D$205,'Supports confiés'!$E$6:$E$205,$A25,'Supports confiés'!$L$6:$L$205,D$18)</f>
        <v>0</v>
      </c>
      <c r="E25" s="51" t="n">
        <f aca="false">SUMIFS('Supports confiés'!$D$6:$D$205,'Supports confiés'!$E$6:$E$205,$A25,'Supports confiés'!$L$6:$L$205,E$18)</f>
        <v>0</v>
      </c>
      <c r="F25" s="51" t="n">
        <f aca="false">SUMIFS('Supports confiés'!$D$6:$D$205,'Supports confiés'!$E$6:$E$205,$A25,'Supports confiés'!$L$6:$L$205,F$18)</f>
        <v>0</v>
      </c>
      <c r="G25" s="51" t="n">
        <f aca="false">SUMIFS('Supports confiés'!$D$6:$D$205,'Supports confiés'!$E$6:$E$205,$A25,'Supports confiés'!$L$6:$L$205,G$18)</f>
        <v>0</v>
      </c>
      <c r="H25" s="51" t="n">
        <f aca="false">SUMIFS('Supports confiés'!$D$6:$D$205,'Supports confiés'!$E$6:$E$205,$A25,'Supports confiés'!$L$6:$L$205,H$18)</f>
        <v>0</v>
      </c>
      <c r="I25" s="51" t="n">
        <f aca="false">SUMIFS('Supports confiés'!$D$6:$D$205,'Supports confiés'!$E$6:$E$205,$A25,'Supports confiés'!$L$6:$L$205,I$18)</f>
        <v>0</v>
      </c>
      <c r="J25" s="51" t="n">
        <f aca="false">SUMIFS('Supports confiés'!$D$6:$D$205,'Supports confiés'!$E$6:$E$205,$A25,'Supports confiés'!$L$6:$L$205,J$18)</f>
        <v>0</v>
      </c>
      <c r="K25" s="51" t="n">
        <f aca="false">SUMIFS('Supports confiés'!$D$6:$D$205,'Supports confiés'!$E$6:$E$205,$A25,'Supports confiés'!$L$6:$L$205,K$18)</f>
        <v>0</v>
      </c>
      <c r="L25" s="51" t="n">
        <f aca="false">SUMIFS('Supports confiés'!$D$6:$D$205,'Supports confiés'!$E$6:$E$205,$A25,'Supports confiés'!$L$6:$L$205,L$18)</f>
        <v>0</v>
      </c>
      <c r="M25" s="51" t="n">
        <f aca="false">SUMIFS('Supports confiés'!$D$6:$D$205,'Supports confiés'!$E$6:$E$205,$A25,'Supports confiés'!$L$6:$L$205,M$18)</f>
        <v>0</v>
      </c>
    </row>
    <row r="26" customFormat="false" ht="15" hidden="false" customHeight="false" outlineLevel="0" collapsed="false">
      <c r="A26" s="51" t="s">
        <v>85</v>
      </c>
      <c r="B26" s="51" t="n">
        <f aca="false">SUMIFS('Supports confiés'!$D$6:$D$205,'Supports confiés'!$E$6:$E$205,$A26,'Supports confiés'!$L$6:$L$205,B$18)</f>
        <v>0</v>
      </c>
      <c r="C26" s="51" t="n">
        <f aca="false">SUMIFS('Supports confiés'!$D$6:$D$205,'Supports confiés'!$E$6:$E$205,$A26,'Supports confiés'!$L$6:$L$205,C$18)</f>
        <v>0</v>
      </c>
      <c r="D26" s="51" t="n">
        <f aca="false">SUMIFS('Supports confiés'!$D$6:$D$205,'Supports confiés'!$E$6:$E$205,$A26,'Supports confiés'!$L$6:$L$205,D$18)</f>
        <v>0</v>
      </c>
      <c r="E26" s="51" t="n">
        <f aca="false">SUMIFS('Supports confiés'!$D$6:$D$205,'Supports confiés'!$E$6:$E$205,$A26,'Supports confiés'!$L$6:$L$205,E$18)</f>
        <v>0</v>
      </c>
      <c r="F26" s="51" t="n">
        <f aca="false">SUMIFS('Supports confiés'!$D$6:$D$205,'Supports confiés'!$E$6:$E$205,$A26,'Supports confiés'!$L$6:$L$205,F$18)</f>
        <v>0</v>
      </c>
      <c r="G26" s="51" t="n">
        <f aca="false">SUMIFS('Supports confiés'!$D$6:$D$205,'Supports confiés'!$E$6:$E$205,$A26,'Supports confiés'!$L$6:$L$205,G$18)</f>
        <v>0</v>
      </c>
      <c r="H26" s="51" t="n">
        <f aca="false">SUMIFS('Supports confiés'!$D$6:$D$205,'Supports confiés'!$E$6:$E$205,$A26,'Supports confiés'!$L$6:$L$205,H$18)</f>
        <v>0</v>
      </c>
      <c r="I26" s="51" t="n">
        <f aca="false">SUMIFS('Supports confiés'!$D$6:$D$205,'Supports confiés'!$E$6:$E$205,$A26,'Supports confiés'!$L$6:$L$205,I$18)</f>
        <v>0</v>
      </c>
      <c r="J26" s="51" t="n">
        <f aca="false">SUMIFS('Supports confiés'!$D$6:$D$205,'Supports confiés'!$E$6:$E$205,$A26,'Supports confiés'!$L$6:$L$205,J$18)</f>
        <v>0</v>
      </c>
      <c r="K26" s="51" t="n">
        <f aca="false">SUMIFS('Supports confiés'!$D$6:$D$205,'Supports confiés'!$E$6:$E$205,$A26,'Supports confiés'!$L$6:$L$205,K$18)</f>
        <v>0</v>
      </c>
      <c r="L26" s="51" t="n">
        <f aca="false">SUMIFS('Supports confiés'!$D$6:$D$205,'Supports confiés'!$E$6:$E$205,$A26,'Supports confiés'!$L$6:$L$205,L$18)</f>
        <v>0</v>
      </c>
      <c r="M26" s="51" t="n">
        <f aca="false">SUMIFS('Supports confiés'!$D$6:$D$205,'Supports confiés'!$E$6:$E$205,$A26,'Supports confiés'!$L$6:$L$205,M$18)</f>
        <v>0</v>
      </c>
    </row>
    <row r="27" customFormat="false" ht="15" hidden="false" customHeight="false" outlineLevel="0" collapsed="false">
      <c r="A27" s="51" t="s">
        <v>86</v>
      </c>
      <c r="B27" s="51" t="n">
        <f aca="false">SUMIFS('Supports confiés'!$D$6:$D$205,'Supports confiés'!$E$6:$E$205,$A27,'Supports confiés'!$L$6:$L$205,B$18)</f>
        <v>0</v>
      </c>
      <c r="C27" s="51" t="n">
        <f aca="false">SUMIFS('Supports confiés'!$D$6:$D$205,'Supports confiés'!$E$6:$E$205,$A27,'Supports confiés'!$L$6:$L$205,C$18)</f>
        <v>0</v>
      </c>
      <c r="D27" s="51" t="n">
        <f aca="false">SUMIFS('Supports confiés'!$D$6:$D$205,'Supports confiés'!$E$6:$E$205,$A27,'Supports confiés'!$L$6:$L$205,D$18)</f>
        <v>0</v>
      </c>
      <c r="E27" s="51" t="n">
        <f aca="false">SUMIFS('Supports confiés'!$D$6:$D$205,'Supports confiés'!$E$6:$E$205,$A27,'Supports confiés'!$L$6:$L$205,E$18)</f>
        <v>0</v>
      </c>
      <c r="F27" s="51" t="n">
        <f aca="false">SUMIFS('Supports confiés'!$D$6:$D$205,'Supports confiés'!$E$6:$E$205,$A27,'Supports confiés'!$L$6:$L$205,F$18)</f>
        <v>0</v>
      </c>
      <c r="G27" s="51" t="n">
        <f aca="false">SUMIFS('Supports confiés'!$D$6:$D$205,'Supports confiés'!$E$6:$E$205,$A27,'Supports confiés'!$L$6:$L$205,G$18)</f>
        <v>0</v>
      </c>
      <c r="H27" s="51" t="n">
        <f aca="false">SUMIFS('Supports confiés'!$D$6:$D$205,'Supports confiés'!$E$6:$E$205,$A27,'Supports confiés'!$L$6:$L$205,H$18)</f>
        <v>0</v>
      </c>
      <c r="I27" s="51" t="n">
        <f aca="false">SUMIFS('Supports confiés'!$D$6:$D$205,'Supports confiés'!$E$6:$E$205,$A27,'Supports confiés'!$L$6:$L$205,I$18)</f>
        <v>0</v>
      </c>
      <c r="J27" s="51" t="n">
        <f aca="false">SUMIFS('Supports confiés'!$D$6:$D$205,'Supports confiés'!$E$6:$E$205,$A27,'Supports confiés'!$L$6:$L$205,J$18)</f>
        <v>0</v>
      </c>
      <c r="K27" s="51" t="n">
        <f aca="false">SUMIFS('Supports confiés'!$D$6:$D$205,'Supports confiés'!$E$6:$E$205,$A27,'Supports confiés'!$L$6:$L$205,K$18)</f>
        <v>0</v>
      </c>
      <c r="L27" s="51" t="n">
        <f aca="false">SUMIFS('Supports confiés'!$D$6:$D$205,'Supports confiés'!$E$6:$E$205,$A27,'Supports confiés'!$L$6:$L$205,L$18)</f>
        <v>0</v>
      </c>
      <c r="M27" s="51" t="n">
        <f aca="false">SUMIFS('Supports confiés'!$D$6:$D$205,'Supports confiés'!$E$6:$E$205,$A27,'Supports confiés'!$L$6:$L$205,M$18)</f>
        <v>0</v>
      </c>
    </row>
    <row r="28" customFormat="false" ht="15" hidden="false" customHeight="false" outlineLevel="0" collapsed="false">
      <c r="A28" s="51" t="s">
        <v>87</v>
      </c>
      <c r="B28" s="51" t="n">
        <f aca="false">SUMIFS('Supports confiés'!$D$6:$D$205,'Supports confiés'!$E$6:$E$205,$A28,'Supports confiés'!$L$6:$L$205,B$18)</f>
        <v>0</v>
      </c>
      <c r="C28" s="51" t="n">
        <f aca="false">SUMIFS('Supports confiés'!$D$6:$D$205,'Supports confiés'!$E$6:$E$205,$A28,'Supports confiés'!$L$6:$L$205,C$18)</f>
        <v>0</v>
      </c>
      <c r="D28" s="51" t="n">
        <f aca="false">SUMIFS('Supports confiés'!$D$6:$D$205,'Supports confiés'!$E$6:$E$205,$A28,'Supports confiés'!$L$6:$L$205,D$18)</f>
        <v>0</v>
      </c>
      <c r="E28" s="51" t="n">
        <f aca="false">SUMIFS('Supports confiés'!$D$6:$D$205,'Supports confiés'!$E$6:$E$205,$A28,'Supports confiés'!$L$6:$L$205,E$18)</f>
        <v>0</v>
      </c>
      <c r="F28" s="51" t="n">
        <f aca="false">SUMIFS('Supports confiés'!$D$6:$D$205,'Supports confiés'!$E$6:$E$205,$A28,'Supports confiés'!$L$6:$L$205,F$18)</f>
        <v>0</v>
      </c>
      <c r="G28" s="51" t="n">
        <f aca="false">SUMIFS('Supports confiés'!$D$6:$D$205,'Supports confiés'!$E$6:$E$205,$A28,'Supports confiés'!$L$6:$L$205,G$18)</f>
        <v>0</v>
      </c>
      <c r="H28" s="51" t="n">
        <f aca="false">SUMIFS('Supports confiés'!$D$6:$D$205,'Supports confiés'!$E$6:$E$205,$A28,'Supports confiés'!$L$6:$L$205,H$18)</f>
        <v>0</v>
      </c>
      <c r="I28" s="51" t="n">
        <f aca="false">SUMIFS('Supports confiés'!$D$6:$D$205,'Supports confiés'!$E$6:$E$205,$A28,'Supports confiés'!$L$6:$L$205,I$18)</f>
        <v>0</v>
      </c>
      <c r="J28" s="51" t="n">
        <f aca="false">SUMIFS('Supports confiés'!$D$6:$D$205,'Supports confiés'!$E$6:$E$205,$A28,'Supports confiés'!$L$6:$L$205,J$18)</f>
        <v>0</v>
      </c>
      <c r="K28" s="51" t="n">
        <f aca="false">SUMIFS('Supports confiés'!$D$6:$D$205,'Supports confiés'!$E$6:$E$205,$A28,'Supports confiés'!$L$6:$L$205,K$18)</f>
        <v>0</v>
      </c>
      <c r="L28" s="51" t="n">
        <f aca="false">SUMIFS('Supports confiés'!$D$6:$D$205,'Supports confiés'!$E$6:$E$205,$A28,'Supports confiés'!$L$6:$L$205,L$18)</f>
        <v>0</v>
      </c>
      <c r="M28" s="51" t="n">
        <f aca="false">SUMIFS('Supports confiés'!$D$6:$D$205,'Supports confiés'!$E$6:$E$205,$A28,'Supports confiés'!$L$6:$L$205,M$18)</f>
        <v>0</v>
      </c>
    </row>
    <row r="29" customFormat="false" ht="15" hidden="false" customHeight="false" outlineLevel="0" collapsed="false">
      <c r="A29" s="51" t="s">
        <v>88</v>
      </c>
      <c r="B29" s="51" t="n">
        <f aca="false">SUMIFS('Supports confiés'!$D$6:$D$205,'Supports confiés'!$E$6:$E$205,$A29,'Supports confiés'!$L$6:$L$205,B$18)</f>
        <v>0</v>
      </c>
      <c r="C29" s="51" t="n">
        <f aca="false">SUMIFS('Supports confiés'!$D$6:$D$205,'Supports confiés'!$E$6:$E$205,$A29,'Supports confiés'!$L$6:$L$205,C$18)</f>
        <v>0</v>
      </c>
      <c r="D29" s="51" t="n">
        <f aca="false">SUMIFS('Supports confiés'!$D$6:$D$205,'Supports confiés'!$E$6:$E$205,$A29,'Supports confiés'!$L$6:$L$205,D$18)</f>
        <v>0</v>
      </c>
      <c r="E29" s="51" t="n">
        <f aca="false">SUMIFS('Supports confiés'!$D$6:$D$205,'Supports confiés'!$E$6:$E$205,$A29,'Supports confiés'!$L$6:$L$205,E$18)</f>
        <v>0</v>
      </c>
      <c r="F29" s="51" t="n">
        <f aca="false">SUMIFS('Supports confiés'!$D$6:$D$205,'Supports confiés'!$E$6:$E$205,$A29,'Supports confiés'!$L$6:$L$205,F$18)</f>
        <v>0</v>
      </c>
      <c r="G29" s="51" t="n">
        <f aca="false">SUMIFS('Supports confiés'!$D$6:$D$205,'Supports confiés'!$E$6:$E$205,$A29,'Supports confiés'!$L$6:$L$205,G$18)</f>
        <v>0</v>
      </c>
      <c r="H29" s="51" t="n">
        <f aca="false">SUMIFS('Supports confiés'!$D$6:$D$205,'Supports confiés'!$E$6:$E$205,$A29,'Supports confiés'!$L$6:$L$205,H$18)</f>
        <v>0</v>
      </c>
      <c r="I29" s="51" t="n">
        <f aca="false">SUMIFS('Supports confiés'!$D$6:$D$205,'Supports confiés'!$E$6:$E$205,$A29,'Supports confiés'!$L$6:$L$205,I$18)</f>
        <v>0</v>
      </c>
      <c r="J29" s="51" t="n">
        <f aca="false">SUMIFS('Supports confiés'!$D$6:$D$205,'Supports confiés'!$E$6:$E$205,$A29,'Supports confiés'!$L$6:$L$205,J$18)</f>
        <v>0</v>
      </c>
      <c r="K29" s="51" t="n">
        <f aca="false">SUMIFS('Supports confiés'!$D$6:$D$205,'Supports confiés'!$E$6:$E$205,$A29,'Supports confiés'!$L$6:$L$205,K$18)</f>
        <v>0</v>
      </c>
      <c r="L29" s="51" t="n">
        <f aca="false">SUMIFS('Supports confiés'!$D$6:$D$205,'Supports confiés'!$E$6:$E$205,$A29,'Supports confiés'!$L$6:$L$205,L$18)</f>
        <v>0</v>
      </c>
      <c r="M29" s="51" t="n">
        <f aca="false">SUMIFS('Supports confiés'!$D$6:$D$205,'Supports confiés'!$E$6:$E$205,$A29,'Supports confiés'!$L$6:$L$205,M$18)</f>
        <v>0</v>
      </c>
    </row>
    <row r="30" customFormat="false" ht="15" hidden="false" customHeight="false" outlineLevel="0" collapsed="false">
      <c r="A30" s="51" t="s">
        <v>89</v>
      </c>
      <c r="B30" s="51" t="n">
        <f aca="false">SUMIFS('Supports confiés'!$D$6:$D$205,'Supports confiés'!$E$6:$E$205,$A30,'Supports confiés'!$L$6:$L$205,B$18)</f>
        <v>0</v>
      </c>
      <c r="C30" s="51" t="n">
        <f aca="false">SUMIFS('Supports confiés'!$D$6:$D$205,'Supports confiés'!$E$6:$E$205,$A30,'Supports confiés'!$L$6:$L$205,C$18)</f>
        <v>0</v>
      </c>
      <c r="D30" s="51" t="n">
        <f aca="false">SUMIFS('Supports confiés'!$D$6:$D$205,'Supports confiés'!$E$6:$E$205,$A30,'Supports confiés'!$L$6:$L$205,D$18)</f>
        <v>0</v>
      </c>
      <c r="E30" s="51" t="n">
        <f aca="false">SUMIFS('Supports confiés'!$D$6:$D$205,'Supports confiés'!$E$6:$E$205,$A30,'Supports confiés'!$L$6:$L$205,E$18)</f>
        <v>0</v>
      </c>
      <c r="F30" s="51" t="n">
        <f aca="false">SUMIFS('Supports confiés'!$D$6:$D$205,'Supports confiés'!$E$6:$E$205,$A30,'Supports confiés'!$L$6:$L$205,F$18)</f>
        <v>0</v>
      </c>
      <c r="G30" s="51" t="n">
        <f aca="false">SUMIFS('Supports confiés'!$D$6:$D$205,'Supports confiés'!$E$6:$E$205,$A30,'Supports confiés'!$L$6:$L$205,G$18)</f>
        <v>0</v>
      </c>
      <c r="H30" s="51" t="n">
        <f aca="false">SUMIFS('Supports confiés'!$D$6:$D$205,'Supports confiés'!$E$6:$E$205,$A30,'Supports confiés'!$L$6:$L$205,H$18)</f>
        <v>0</v>
      </c>
      <c r="I30" s="51" t="n">
        <f aca="false">SUMIFS('Supports confiés'!$D$6:$D$205,'Supports confiés'!$E$6:$E$205,$A30,'Supports confiés'!$L$6:$L$205,I$18)</f>
        <v>0</v>
      </c>
      <c r="J30" s="51" t="n">
        <f aca="false">SUMIFS('Supports confiés'!$D$6:$D$205,'Supports confiés'!$E$6:$E$205,$A30,'Supports confiés'!$L$6:$L$205,J$18)</f>
        <v>0</v>
      </c>
      <c r="K30" s="51" t="n">
        <f aca="false">SUMIFS('Supports confiés'!$D$6:$D$205,'Supports confiés'!$E$6:$E$205,$A30,'Supports confiés'!$L$6:$L$205,K$18)</f>
        <v>0</v>
      </c>
      <c r="L30" s="51" t="n">
        <f aca="false">SUMIFS('Supports confiés'!$D$6:$D$205,'Supports confiés'!$E$6:$E$205,$A30,'Supports confiés'!$L$6:$L$205,L$18)</f>
        <v>0</v>
      </c>
      <c r="M30" s="51" t="n">
        <f aca="false">SUMIFS('Supports confiés'!$D$6:$D$205,'Supports confiés'!$E$6:$E$205,$A30,'Supports confiés'!$L$6:$L$205,M$18)</f>
        <v>0</v>
      </c>
    </row>
    <row r="31" customFormat="false" ht="15" hidden="false" customHeight="false" outlineLevel="0" collapsed="false">
      <c r="A31" s="51" t="s">
        <v>90</v>
      </c>
      <c r="B31" s="51" t="n">
        <f aca="false">SUMIFS('Supports confiés'!$D$6:$D$205,'Supports confiés'!$E$6:$E$205,$A31,'Supports confiés'!$L$6:$L$205,B$18)</f>
        <v>0</v>
      </c>
      <c r="C31" s="51" t="n">
        <f aca="false">SUMIFS('Supports confiés'!$D$6:$D$205,'Supports confiés'!$E$6:$E$205,$A31,'Supports confiés'!$L$6:$L$205,C$18)</f>
        <v>0</v>
      </c>
      <c r="D31" s="51" t="n">
        <f aca="false">SUMIFS('Supports confiés'!$D$6:$D$205,'Supports confiés'!$E$6:$E$205,$A31,'Supports confiés'!$L$6:$L$205,D$18)</f>
        <v>0</v>
      </c>
      <c r="E31" s="51" t="n">
        <f aca="false">SUMIFS('Supports confiés'!$D$6:$D$205,'Supports confiés'!$E$6:$E$205,$A31,'Supports confiés'!$L$6:$L$205,E$18)</f>
        <v>0</v>
      </c>
      <c r="F31" s="51" t="n">
        <f aca="false">SUMIFS('Supports confiés'!$D$6:$D$205,'Supports confiés'!$E$6:$E$205,$A31,'Supports confiés'!$L$6:$L$205,F$18)</f>
        <v>0</v>
      </c>
      <c r="G31" s="51" t="n">
        <f aca="false">SUMIFS('Supports confiés'!$D$6:$D$205,'Supports confiés'!$E$6:$E$205,$A31,'Supports confiés'!$L$6:$L$205,G$18)</f>
        <v>0</v>
      </c>
      <c r="H31" s="51" t="n">
        <f aca="false">SUMIFS('Supports confiés'!$D$6:$D$205,'Supports confiés'!$E$6:$E$205,$A31,'Supports confiés'!$L$6:$L$205,H$18)</f>
        <v>0</v>
      </c>
      <c r="I31" s="51" t="n">
        <f aca="false">SUMIFS('Supports confiés'!$D$6:$D$205,'Supports confiés'!$E$6:$E$205,$A31,'Supports confiés'!$L$6:$L$205,I$18)</f>
        <v>0</v>
      </c>
      <c r="J31" s="51" t="n">
        <f aca="false">SUMIFS('Supports confiés'!$D$6:$D$205,'Supports confiés'!$E$6:$E$205,$A31,'Supports confiés'!$L$6:$L$205,J$18)</f>
        <v>0</v>
      </c>
      <c r="K31" s="51" t="n">
        <f aca="false">SUMIFS('Supports confiés'!$D$6:$D$205,'Supports confiés'!$E$6:$E$205,$A31,'Supports confiés'!$L$6:$L$205,K$18)</f>
        <v>0</v>
      </c>
      <c r="L31" s="51" t="n">
        <f aca="false">SUMIFS('Supports confiés'!$D$6:$D$205,'Supports confiés'!$E$6:$E$205,$A31,'Supports confiés'!$L$6:$L$205,L$18)</f>
        <v>0</v>
      </c>
      <c r="M31" s="51" t="n">
        <f aca="false">SUMIFS('Supports confiés'!$D$6:$D$205,'Supports confiés'!$E$6:$E$205,$A31,'Supports confiés'!$L$6:$L$205,M$18)</f>
        <v>0</v>
      </c>
    </row>
    <row r="32" customFormat="false" ht="15" hidden="false" customHeight="false" outlineLevel="0" collapsed="false">
      <c r="A32" s="51" t="s">
        <v>91</v>
      </c>
      <c r="B32" s="51" t="n">
        <f aca="false">SUMIFS('Supports confiés'!$D$6:$D$205,'Supports confiés'!$E$6:$E$205,$A32,'Supports confiés'!$L$6:$L$205,B$18)</f>
        <v>0</v>
      </c>
      <c r="C32" s="51" t="n">
        <f aca="false">SUMIFS('Supports confiés'!$D$6:$D$205,'Supports confiés'!$E$6:$E$205,$A32,'Supports confiés'!$L$6:$L$205,C$18)</f>
        <v>0</v>
      </c>
      <c r="D32" s="51" t="n">
        <f aca="false">SUMIFS('Supports confiés'!$D$6:$D$205,'Supports confiés'!$E$6:$E$205,$A32,'Supports confiés'!$L$6:$L$205,D$18)</f>
        <v>0</v>
      </c>
      <c r="E32" s="51" t="n">
        <f aca="false">SUMIFS('Supports confiés'!$D$6:$D$205,'Supports confiés'!$E$6:$E$205,$A32,'Supports confiés'!$L$6:$L$205,E$18)</f>
        <v>0</v>
      </c>
      <c r="F32" s="51" t="n">
        <f aca="false">SUMIFS('Supports confiés'!$D$6:$D$205,'Supports confiés'!$E$6:$E$205,$A32,'Supports confiés'!$L$6:$L$205,F$18)</f>
        <v>0</v>
      </c>
      <c r="G32" s="51" t="n">
        <f aca="false">SUMIFS('Supports confiés'!$D$6:$D$205,'Supports confiés'!$E$6:$E$205,$A32,'Supports confiés'!$L$6:$L$205,G$18)</f>
        <v>0</v>
      </c>
      <c r="H32" s="51" t="n">
        <f aca="false">SUMIFS('Supports confiés'!$D$6:$D$205,'Supports confiés'!$E$6:$E$205,$A32,'Supports confiés'!$L$6:$L$205,H$18)</f>
        <v>0</v>
      </c>
      <c r="I32" s="51" t="n">
        <f aca="false">SUMIFS('Supports confiés'!$D$6:$D$205,'Supports confiés'!$E$6:$E$205,$A32,'Supports confiés'!$L$6:$L$205,I$18)</f>
        <v>0</v>
      </c>
      <c r="J32" s="51" t="n">
        <f aca="false">SUMIFS('Supports confiés'!$D$6:$D$205,'Supports confiés'!$E$6:$E$205,$A32,'Supports confiés'!$L$6:$L$205,J$18)</f>
        <v>0</v>
      </c>
      <c r="K32" s="51" t="n">
        <f aca="false">SUMIFS('Supports confiés'!$D$6:$D$205,'Supports confiés'!$E$6:$E$205,$A32,'Supports confiés'!$L$6:$L$205,K$18)</f>
        <v>0</v>
      </c>
      <c r="L32" s="51" t="n">
        <f aca="false">SUMIFS('Supports confiés'!$D$6:$D$205,'Supports confiés'!$E$6:$E$205,$A32,'Supports confiés'!$L$6:$L$205,L$18)</f>
        <v>0</v>
      </c>
      <c r="M32" s="51" t="n">
        <f aca="false">SUMIFS('Supports confiés'!$D$6:$D$205,'Supports confiés'!$E$6:$E$205,$A32,'Supports confiés'!$L$6:$L$205,M$18)</f>
        <v>0</v>
      </c>
    </row>
    <row r="33" customFormat="false" ht="15" hidden="false" customHeight="false" outlineLevel="0" collapsed="false">
      <c r="A33" s="51" t="s">
        <v>92</v>
      </c>
      <c r="B33" s="51" t="n">
        <f aca="false">SUMIFS('Supports confiés'!$D$6:$D$205,'Supports confiés'!$E$6:$E$205,$A33,'Supports confiés'!$L$6:$L$205,B$18)</f>
        <v>0</v>
      </c>
      <c r="C33" s="51" t="n">
        <f aca="false">SUMIFS('Supports confiés'!$D$6:$D$205,'Supports confiés'!$E$6:$E$205,$A33,'Supports confiés'!$L$6:$L$205,C$18)</f>
        <v>0</v>
      </c>
      <c r="D33" s="51" t="n">
        <f aca="false">SUMIFS('Supports confiés'!$D$6:$D$205,'Supports confiés'!$E$6:$E$205,$A33,'Supports confiés'!$L$6:$L$205,D$18)</f>
        <v>0</v>
      </c>
      <c r="E33" s="51" t="n">
        <f aca="false">SUMIFS('Supports confiés'!$D$6:$D$205,'Supports confiés'!$E$6:$E$205,$A33,'Supports confiés'!$L$6:$L$205,E$18)</f>
        <v>0</v>
      </c>
      <c r="F33" s="51" t="n">
        <f aca="false">SUMIFS('Supports confiés'!$D$6:$D$205,'Supports confiés'!$E$6:$E$205,$A33,'Supports confiés'!$L$6:$L$205,F$18)</f>
        <v>0</v>
      </c>
      <c r="G33" s="51" t="n">
        <f aca="false">SUMIFS('Supports confiés'!$D$6:$D$205,'Supports confiés'!$E$6:$E$205,$A33,'Supports confiés'!$L$6:$L$205,G$18)</f>
        <v>0</v>
      </c>
      <c r="H33" s="51" t="n">
        <f aca="false">SUMIFS('Supports confiés'!$D$6:$D$205,'Supports confiés'!$E$6:$E$205,$A33,'Supports confiés'!$L$6:$L$205,H$18)</f>
        <v>0</v>
      </c>
      <c r="I33" s="51" t="n">
        <f aca="false">SUMIFS('Supports confiés'!$D$6:$D$205,'Supports confiés'!$E$6:$E$205,$A33,'Supports confiés'!$L$6:$L$205,I$18)</f>
        <v>0</v>
      </c>
      <c r="J33" s="51" t="n">
        <f aca="false">SUMIFS('Supports confiés'!$D$6:$D$205,'Supports confiés'!$E$6:$E$205,$A33,'Supports confiés'!$L$6:$L$205,J$18)</f>
        <v>0</v>
      </c>
      <c r="K33" s="51" t="n">
        <f aca="false">SUMIFS('Supports confiés'!$D$6:$D$205,'Supports confiés'!$E$6:$E$205,$A33,'Supports confiés'!$L$6:$L$205,K$18)</f>
        <v>0</v>
      </c>
      <c r="L33" s="51" t="n">
        <f aca="false">SUMIFS('Supports confiés'!$D$6:$D$205,'Supports confiés'!$E$6:$E$205,$A33,'Supports confiés'!$L$6:$L$205,L$18)</f>
        <v>0</v>
      </c>
      <c r="M33" s="51" t="n">
        <f aca="false">SUMIFS('Supports confiés'!$D$6:$D$205,'Supports confiés'!$E$6:$E$205,$A33,'Supports confiés'!$L$6:$L$205,M$18)</f>
        <v>0</v>
      </c>
    </row>
    <row r="34" customFormat="false" ht="15" hidden="false" customHeight="false" outlineLevel="0" collapsed="false">
      <c r="A34" s="51" t="s">
        <v>93</v>
      </c>
      <c r="B34" s="51" t="n">
        <f aca="false">SUMIFS('Supports confiés'!$D$6:$D$205,'Supports confiés'!$E$6:$E$205,$A34,'Supports confiés'!$L$6:$L$205,B$18)</f>
        <v>0</v>
      </c>
      <c r="C34" s="51" t="n">
        <f aca="false">SUMIFS('Supports confiés'!$D$6:$D$205,'Supports confiés'!$E$6:$E$205,$A34,'Supports confiés'!$L$6:$L$205,C$18)</f>
        <v>0</v>
      </c>
      <c r="D34" s="51" t="n">
        <f aca="false">SUMIFS('Supports confiés'!$D$6:$D$205,'Supports confiés'!$E$6:$E$205,$A34,'Supports confiés'!$L$6:$L$205,D$18)</f>
        <v>0</v>
      </c>
      <c r="E34" s="51" t="n">
        <f aca="false">SUMIFS('Supports confiés'!$D$6:$D$205,'Supports confiés'!$E$6:$E$205,$A34,'Supports confiés'!$L$6:$L$205,E$18)</f>
        <v>0</v>
      </c>
      <c r="F34" s="51" t="n">
        <f aca="false">SUMIFS('Supports confiés'!$D$6:$D$205,'Supports confiés'!$E$6:$E$205,$A34,'Supports confiés'!$L$6:$L$205,F$18)</f>
        <v>0</v>
      </c>
      <c r="G34" s="51" t="n">
        <f aca="false">SUMIFS('Supports confiés'!$D$6:$D$205,'Supports confiés'!$E$6:$E$205,$A34,'Supports confiés'!$L$6:$L$205,G$18)</f>
        <v>0</v>
      </c>
      <c r="H34" s="51" t="n">
        <f aca="false">SUMIFS('Supports confiés'!$D$6:$D$205,'Supports confiés'!$E$6:$E$205,$A34,'Supports confiés'!$L$6:$L$205,H$18)</f>
        <v>0</v>
      </c>
      <c r="I34" s="51" t="n">
        <f aca="false">SUMIFS('Supports confiés'!$D$6:$D$205,'Supports confiés'!$E$6:$E$205,$A34,'Supports confiés'!$L$6:$L$205,I$18)</f>
        <v>0</v>
      </c>
      <c r="J34" s="51" t="n">
        <f aca="false">SUMIFS('Supports confiés'!$D$6:$D$205,'Supports confiés'!$E$6:$E$205,$A34,'Supports confiés'!$L$6:$L$205,J$18)</f>
        <v>0</v>
      </c>
      <c r="K34" s="51" t="n">
        <f aca="false">SUMIFS('Supports confiés'!$D$6:$D$205,'Supports confiés'!$E$6:$E$205,$A34,'Supports confiés'!$L$6:$L$205,K$18)</f>
        <v>0</v>
      </c>
      <c r="L34" s="51" t="n">
        <f aca="false">SUMIFS('Supports confiés'!$D$6:$D$205,'Supports confiés'!$E$6:$E$205,$A34,'Supports confiés'!$L$6:$L$205,L$18)</f>
        <v>0</v>
      </c>
      <c r="M34" s="51" t="n">
        <f aca="false">SUMIFS('Supports confiés'!$D$6:$D$205,'Supports confiés'!$E$6:$E$205,$A34,'Supports confiés'!$L$6:$L$205,M$18)</f>
        <v>0</v>
      </c>
    </row>
    <row r="35" customFormat="false" ht="15" hidden="false" customHeight="false" outlineLevel="0" collapsed="false">
      <c r="A35" s="51" t="s">
        <v>94</v>
      </c>
      <c r="B35" s="51" t="n">
        <f aca="false">SUMIFS('Supports confiés'!$D$6:$D$205,'Supports confiés'!$E$6:$E$205,$A35,'Supports confiés'!$L$6:$L$205,B$18)</f>
        <v>0</v>
      </c>
      <c r="C35" s="51" t="n">
        <f aca="false">SUMIFS('Supports confiés'!$D$6:$D$205,'Supports confiés'!$E$6:$E$205,$A35,'Supports confiés'!$L$6:$L$205,C$18)</f>
        <v>0</v>
      </c>
      <c r="D35" s="51" t="n">
        <f aca="false">SUMIFS('Supports confiés'!$D$6:$D$205,'Supports confiés'!$E$6:$E$205,$A35,'Supports confiés'!$L$6:$L$205,D$18)</f>
        <v>0</v>
      </c>
      <c r="E35" s="51" t="n">
        <f aca="false">SUMIFS('Supports confiés'!$D$6:$D$205,'Supports confiés'!$E$6:$E$205,$A35,'Supports confiés'!$L$6:$L$205,E$18)</f>
        <v>0</v>
      </c>
      <c r="F35" s="51" t="n">
        <f aca="false">SUMIFS('Supports confiés'!$D$6:$D$205,'Supports confiés'!$E$6:$E$205,$A35,'Supports confiés'!$L$6:$L$205,F$18)</f>
        <v>0</v>
      </c>
      <c r="G35" s="51" t="n">
        <f aca="false">SUMIFS('Supports confiés'!$D$6:$D$205,'Supports confiés'!$E$6:$E$205,$A35,'Supports confiés'!$L$6:$L$205,G$18)</f>
        <v>0</v>
      </c>
      <c r="H35" s="51" t="n">
        <f aca="false">SUMIFS('Supports confiés'!$D$6:$D$205,'Supports confiés'!$E$6:$E$205,$A35,'Supports confiés'!$L$6:$L$205,H$18)</f>
        <v>0</v>
      </c>
      <c r="I35" s="51" t="n">
        <f aca="false">SUMIFS('Supports confiés'!$D$6:$D$205,'Supports confiés'!$E$6:$E$205,$A35,'Supports confiés'!$L$6:$L$205,I$18)</f>
        <v>0</v>
      </c>
      <c r="J35" s="51" t="n">
        <f aca="false">SUMIFS('Supports confiés'!$D$6:$D$205,'Supports confiés'!$E$6:$E$205,$A35,'Supports confiés'!$L$6:$L$205,J$18)</f>
        <v>0</v>
      </c>
      <c r="K35" s="51" t="n">
        <f aca="false">SUMIFS('Supports confiés'!$D$6:$D$205,'Supports confiés'!$E$6:$E$205,$A35,'Supports confiés'!$L$6:$L$205,K$18)</f>
        <v>0</v>
      </c>
      <c r="L35" s="51" t="n">
        <f aca="false">SUMIFS('Supports confiés'!$D$6:$D$205,'Supports confiés'!$E$6:$E$205,$A35,'Supports confiés'!$L$6:$L$205,L$18)</f>
        <v>0</v>
      </c>
      <c r="M35" s="51" t="n">
        <f aca="false">SUMIFS('Supports confiés'!$D$6:$D$205,'Supports confiés'!$E$6:$E$205,$A35,'Supports confiés'!$L$6:$L$205,M$18)</f>
        <v>0</v>
      </c>
    </row>
    <row r="36" customFormat="false" ht="15" hidden="false" customHeight="false" outlineLevel="0" collapsed="false">
      <c r="A36" s="51" t="s">
        <v>95</v>
      </c>
      <c r="B36" s="51" t="n">
        <f aca="false">SUMIFS('Supports confiés'!$D$6:$D$205,'Supports confiés'!$E$6:$E$205,$A36,'Supports confiés'!$L$6:$L$205,B$18)</f>
        <v>0</v>
      </c>
      <c r="C36" s="51" t="n">
        <f aca="false">SUMIFS('Supports confiés'!$D$6:$D$205,'Supports confiés'!$E$6:$E$205,$A36,'Supports confiés'!$L$6:$L$205,C$18)</f>
        <v>0</v>
      </c>
      <c r="D36" s="51" t="n">
        <f aca="false">SUMIFS('Supports confiés'!$D$6:$D$205,'Supports confiés'!$E$6:$E$205,$A36,'Supports confiés'!$L$6:$L$205,D$18)</f>
        <v>0</v>
      </c>
      <c r="E36" s="51" t="n">
        <f aca="false">SUMIFS('Supports confiés'!$D$6:$D$205,'Supports confiés'!$E$6:$E$205,$A36,'Supports confiés'!$L$6:$L$205,E$18)</f>
        <v>0</v>
      </c>
      <c r="F36" s="51" t="n">
        <f aca="false">SUMIFS('Supports confiés'!$D$6:$D$205,'Supports confiés'!$E$6:$E$205,$A36,'Supports confiés'!$L$6:$L$205,F$18)</f>
        <v>0</v>
      </c>
      <c r="G36" s="51" t="n">
        <f aca="false">SUMIFS('Supports confiés'!$D$6:$D$205,'Supports confiés'!$E$6:$E$205,$A36,'Supports confiés'!$L$6:$L$205,G$18)</f>
        <v>0</v>
      </c>
      <c r="H36" s="51" t="n">
        <f aca="false">SUMIFS('Supports confiés'!$D$6:$D$205,'Supports confiés'!$E$6:$E$205,$A36,'Supports confiés'!$L$6:$L$205,H$18)</f>
        <v>0</v>
      </c>
      <c r="I36" s="51" t="n">
        <f aca="false">SUMIFS('Supports confiés'!$D$6:$D$205,'Supports confiés'!$E$6:$E$205,$A36,'Supports confiés'!$L$6:$L$205,I$18)</f>
        <v>0</v>
      </c>
      <c r="J36" s="51" t="n">
        <f aca="false">SUMIFS('Supports confiés'!$D$6:$D$205,'Supports confiés'!$E$6:$E$205,$A36,'Supports confiés'!$L$6:$L$205,J$18)</f>
        <v>0</v>
      </c>
      <c r="K36" s="51" t="n">
        <f aca="false">SUMIFS('Supports confiés'!$D$6:$D$205,'Supports confiés'!$E$6:$E$205,$A36,'Supports confiés'!$L$6:$L$205,K$18)</f>
        <v>0</v>
      </c>
      <c r="L36" s="51" t="n">
        <f aca="false">SUMIFS('Supports confiés'!$D$6:$D$205,'Supports confiés'!$E$6:$E$205,$A36,'Supports confiés'!$L$6:$L$205,L$18)</f>
        <v>0</v>
      </c>
      <c r="M36" s="51" t="n">
        <f aca="false">SUMIFS('Supports confiés'!$D$6:$D$205,'Supports confiés'!$E$6:$E$205,$A36,'Supports confiés'!$L$6:$L$205,M$18)</f>
        <v>0</v>
      </c>
    </row>
    <row r="37" customFormat="false" ht="15" hidden="false" customHeight="false" outlineLevel="0" collapsed="false">
      <c r="A37" s="51" t="s">
        <v>96</v>
      </c>
      <c r="B37" s="51" t="n">
        <f aca="false">SUMIFS('Supports confiés'!$D$6:$D$205,'Supports confiés'!$E$6:$E$205,$A37,'Supports confiés'!$L$6:$L$205,B$18)</f>
        <v>0</v>
      </c>
      <c r="C37" s="51" t="n">
        <f aca="false">SUMIFS('Supports confiés'!$D$6:$D$205,'Supports confiés'!$E$6:$E$205,$A37,'Supports confiés'!$L$6:$L$205,C$18)</f>
        <v>0</v>
      </c>
      <c r="D37" s="51" t="n">
        <f aca="false">SUMIFS('Supports confiés'!$D$6:$D$205,'Supports confiés'!$E$6:$E$205,$A37,'Supports confiés'!$L$6:$L$205,D$18)</f>
        <v>0</v>
      </c>
      <c r="E37" s="51" t="n">
        <f aca="false">SUMIFS('Supports confiés'!$D$6:$D$205,'Supports confiés'!$E$6:$E$205,$A37,'Supports confiés'!$L$6:$L$205,E$18)</f>
        <v>0</v>
      </c>
      <c r="F37" s="51" t="n">
        <f aca="false">SUMIFS('Supports confiés'!$D$6:$D$205,'Supports confiés'!$E$6:$E$205,$A37,'Supports confiés'!$L$6:$L$205,F$18)</f>
        <v>0</v>
      </c>
      <c r="G37" s="51" t="n">
        <f aca="false">SUMIFS('Supports confiés'!$D$6:$D$205,'Supports confiés'!$E$6:$E$205,$A37,'Supports confiés'!$L$6:$L$205,G$18)</f>
        <v>0</v>
      </c>
      <c r="H37" s="51" t="n">
        <f aca="false">SUMIFS('Supports confiés'!$D$6:$D$205,'Supports confiés'!$E$6:$E$205,$A37,'Supports confiés'!$L$6:$L$205,H$18)</f>
        <v>0</v>
      </c>
      <c r="I37" s="51" t="n">
        <f aca="false">SUMIFS('Supports confiés'!$D$6:$D$205,'Supports confiés'!$E$6:$E$205,$A37,'Supports confiés'!$L$6:$L$205,I$18)</f>
        <v>0</v>
      </c>
      <c r="J37" s="51" t="n">
        <f aca="false">SUMIFS('Supports confiés'!$D$6:$D$205,'Supports confiés'!$E$6:$E$205,$A37,'Supports confiés'!$L$6:$L$205,J$18)</f>
        <v>0</v>
      </c>
      <c r="K37" s="51" t="n">
        <f aca="false">SUMIFS('Supports confiés'!$D$6:$D$205,'Supports confiés'!$E$6:$E$205,$A37,'Supports confiés'!$L$6:$L$205,K$18)</f>
        <v>0</v>
      </c>
      <c r="L37" s="51" t="n">
        <f aca="false">SUMIFS('Supports confiés'!$D$6:$D$205,'Supports confiés'!$E$6:$E$205,$A37,'Supports confiés'!$L$6:$L$205,L$18)</f>
        <v>0</v>
      </c>
      <c r="M37" s="51" t="n">
        <f aca="false">SUMIFS('Supports confiés'!$D$6:$D$205,'Supports confiés'!$E$6:$E$205,$A37,'Supports confiés'!$L$6:$L$205,M$18)</f>
        <v>0</v>
      </c>
    </row>
    <row r="38" customFormat="false" ht="15" hidden="false" customHeight="false" outlineLevel="0" collapsed="false">
      <c r="A38" s="51" t="s">
        <v>97</v>
      </c>
      <c r="B38" s="51" t="n">
        <f aca="false">SUMIFS('Supports confiés'!$D$6:$D$205,'Supports confiés'!$E$6:$E$205,$A38,'Supports confiés'!$L$6:$L$205,B$18)</f>
        <v>0</v>
      </c>
      <c r="C38" s="51" t="n">
        <f aca="false">SUMIFS('Supports confiés'!$D$6:$D$205,'Supports confiés'!$E$6:$E$205,$A38,'Supports confiés'!$L$6:$L$205,C$18)</f>
        <v>0</v>
      </c>
      <c r="D38" s="51" t="n">
        <f aca="false">SUMIFS('Supports confiés'!$D$6:$D$205,'Supports confiés'!$E$6:$E$205,$A38,'Supports confiés'!$L$6:$L$205,D$18)</f>
        <v>0</v>
      </c>
      <c r="E38" s="51" t="n">
        <f aca="false">SUMIFS('Supports confiés'!$D$6:$D$205,'Supports confiés'!$E$6:$E$205,$A38,'Supports confiés'!$L$6:$L$205,E$18)</f>
        <v>0</v>
      </c>
      <c r="F38" s="51" t="n">
        <f aca="false">SUMIFS('Supports confiés'!$D$6:$D$205,'Supports confiés'!$E$6:$E$205,$A38,'Supports confiés'!$L$6:$L$205,F$18)</f>
        <v>0</v>
      </c>
      <c r="G38" s="51" t="n">
        <f aca="false">SUMIFS('Supports confiés'!$D$6:$D$205,'Supports confiés'!$E$6:$E$205,$A38,'Supports confiés'!$L$6:$L$205,G$18)</f>
        <v>0</v>
      </c>
      <c r="H38" s="51" t="n">
        <f aca="false">SUMIFS('Supports confiés'!$D$6:$D$205,'Supports confiés'!$E$6:$E$205,$A38,'Supports confiés'!$L$6:$L$205,H$18)</f>
        <v>0</v>
      </c>
      <c r="I38" s="51" t="n">
        <f aca="false">SUMIFS('Supports confiés'!$D$6:$D$205,'Supports confiés'!$E$6:$E$205,$A38,'Supports confiés'!$L$6:$L$205,I$18)</f>
        <v>0</v>
      </c>
      <c r="J38" s="51" t="n">
        <f aca="false">SUMIFS('Supports confiés'!$D$6:$D$205,'Supports confiés'!$E$6:$E$205,$A38,'Supports confiés'!$L$6:$L$205,J$18)</f>
        <v>0</v>
      </c>
      <c r="K38" s="51" t="n">
        <f aca="false">SUMIFS('Supports confiés'!$D$6:$D$205,'Supports confiés'!$E$6:$E$205,$A38,'Supports confiés'!$L$6:$L$205,K$18)</f>
        <v>0</v>
      </c>
      <c r="L38" s="51" t="n">
        <f aca="false">SUMIFS('Supports confiés'!$D$6:$D$205,'Supports confiés'!$E$6:$E$205,$A38,'Supports confiés'!$L$6:$L$205,L$18)</f>
        <v>0</v>
      </c>
      <c r="M38" s="51" t="n">
        <f aca="false">SUMIFS('Supports confiés'!$D$6:$D$205,'Supports confiés'!$E$6:$E$205,$A38,'Supports confiés'!$L$6:$L$205,M$18)</f>
        <v>0</v>
      </c>
    </row>
    <row r="39" customFormat="false" ht="15" hidden="false" customHeight="false" outlineLevel="0" collapsed="false">
      <c r="A39" s="51"/>
      <c r="B39" s="51"/>
      <c r="C39" s="51"/>
      <c r="D39" s="51"/>
      <c r="E39" s="51"/>
      <c r="F39" s="51"/>
      <c r="G39" s="51"/>
      <c r="H39" s="51"/>
      <c r="I39" s="51"/>
      <c r="J39" s="51"/>
      <c r="K39" s="51"/>
      <c r="L39" s="51"/>
      <c r="M39" s="51"/>
    </row>
    <row r="40" customFormat="false" ht="15" hidden="false" customHeight="false" outlineLevel="0" collapsed="false">
      <c r="A40" s="51" t="s">
        <v>266</v>
      </c>
      <c r="B40" s="51"/>
      <c r="C40" s="51"/>
      <c r="D40" s="51"/>
      <c r="E40" s="51"/>
      <c r="F40" s="51"/>
      <c r="G40" s="51"/>
      <c r="H40" s="51"/>
      <c r="I40" s="51"/>
      <c r="J40" s="51"/>
      <c r="K40" s="51"/>
      <c r="L40" s="51"/>
      <c r="M40" s="51"/>
    </row>
    <row r="41" customFormat="false" ht="15" hidden="false" customHeight="false" outlineLevel="0" collapsed="false">
      <c r="A41" s="51" t="s">
        <v>143</v>
      </c>
      <c r="B41" s="51" t="s">
        <v>165</v>
      </c>
      <c r="C41" s="51" t="s">
        <v>168</v>
      </c>
      <c r="D41" s="51" t="s">
        <v>175</v>
      </c>
      <c r="E41" s="51" t="s">
        <v>178</v>
      </c>
      <c r="F41" s="51" t="s">
        <v>182</v>
      </c>
      <c r="G41" s="51" t="s">
        <v>194</v>
      </c>
      <c r="H41" s="51" t="s">
        <v>198</v>
      </c>
      <c r="I41" s="51" t="s">
        <v>200</v>
      </c>
      <c r="J41" s="51" t="s">
        <v>204</v>
      </c>
      <c r="K41" s="51" t="s">
        <v>206</v>
      </c>
      <c r="L41" s="51" t="s">
        <v>212</v>
      </c>
      <c r="M41" s="51" t="s">
        <v>218</v>
      </c>
    </row>
    <row r="42" customFormat="false" ht="15" hidden="false" customHeight="false" outlineLevel="0" collapsed="false">
      <c r="A42" s="51" t="s">
        <v>78</v>
      </c>
      <c r="B42" s="51" t="n">
        <f aca="false">SUMPRODUCT(MAX((Tarifs!$C$35:$I$35&lt;=B19)*(Tarifs!$C$35:$I$35&lt;&gt;"")*Tarifs!$J$35:$P$35))</f>
        <v>0</v>
      </c>
      <c r="C42" s="51" t="n">
        <f aca="false">SUMPRODUCT(MAX((Tarifs!$C$36:$I$36&lt;=C19)*(Tarifs!$C$36:$I$36&lt;&gt;"")*Tarifs!$J$36:$P$36))</f>
        <v>0</v>
      </c>
      <c r="D42" s="51" t="n">
        <f aca="false">SUMPRODUCT(MAX((Tarifs!$C$37:$I$37&lt;=D19)*(Tarifs!$C$37:$I$37&lt;&gt;"")*Tarifs!$J$37:$P$37))</f>
        <v>0</v>
      </c>
      <c r="E42" s="51" t="n">
        <f aca="false">SUMPRODUCT(MAX((Tarifs!$C$38:$I$38&lt;=E19)*(Tarifs!$C$38:$I$38&lt;&gt;"")*Tarifs!$J$38:$P$38))</f>
        <v>0</v>
      </c>
      <c r="F42" s="51" t="n">
        <f aca="false">SUMPRODUCT(MAX((Tarifs!$C$39:$I$39&lt;=F19)*(Tarifs!$C$39:$I$39&lt;&gt;"")*Tarifs!$J$39:$P$39))</f>
        <v>0</v>
      </c>
      <c r="G42" s="51" t="n">
        <f aca="false">SUMPRODUCT(MAX((Tarifs!$C$40:$I$40&lt;=G19)*(Tarifs!$C$40:$I$40&lt;&gt;"")*Tarifs!$J$40:$P$40))</f>
        <v>0</v>
      </c>
      <c r="H42" s="51" t="n">
        <f aca="false">SUMPRODUCT(MAX((Tarifs!$C$41:$I$41&lt;=H19)*(Tarifs!$C$41:$I$41&lt;&gt;"")*Tarifs!$J$41:$P$41))</f>
        <v>0</v>
      </c>
      <c r="I42" s="51" t="n">
        <f aca="false">SUMPRODUCT(MAX((Tarifs!$C$42:$I$42&lt;=I19)*(Tarifs!$C$42:$I$42&lt;&gt;"")*Tarifs!$J$42:$P$42))</f>
        <v>0</v>
      </c>
      <c r="J42" s="51" t="n">
        <f aca="false">SUMPRODUCT(MAX((Tarifs!$C$43:$I$43&lt;=J19)*(Tarifs!$C$43:$I$43&lt;&gt;"")*Tarifs!$J$43:$P$43))</f>
        <v>0</v>
      </c>
      <c r="K42" s="51" t="n">
        <f aca="false">SUMPRODUCT(MAX((Tarifs!$C$44:$I$44&lt;=K19)*(Tarifs!$C$44:$I$44&lt;&gt;"")*Tarifs!$J$44:$P$44))</f>
        <v>0</v>
      </c>
      <c r="L42" s="51" t="n">
        <f aca="false">SUMPRODUCT(MAX((Tarifs!$C$45:$I$45&lt;=L19)*(Tarifs!$C$45:$I$45&lt;&gt;"")*Tarifs!$J$45:$P$45))</f>
        <v>0</v>
      </c>
      <c r="M42" s="51" t="n">
        <f aca="false">SUMPRODUCT(MAX((Tarifs!$C$46:$I$46&lt;=M19)*(Tarifs!$C$46:$I$46&lt;&gt;"")*Tarifs!$J$46:$P$46))</f>
        <v>0</v>
      </c>
    </row>
    <row r="43" customFormat="false" ht="15" hidden="false" customHeight="false" outlineLevel="0" collapsed="false">
      <c r="A43" s="51" t="s">
        <v>79</v>
      </c>
      <c r="B43" s="51" t="n">
        <f aca="false">SUMPRODUCT(MAX((Tarifs!$C$35:$I$35&lt;=B20)*(Tarifs!$C$35:$I$35&lt;&gt;"")*Tarifs!$J$35:$P$35))</f>
        <v>0</v>
      </c>
      <c r="C43" s="51" t="n">
        <f aca="false">SUMPRODUCT(MAX((Tarifs!$C$36:$I$36&lt;=C20)*(Tarifs!$C$36:$I$36&lt;&gt;"")*Tarifs!$J$36:$P$36))</f>
        <v>0</v>
      </c>
      <c r="D43" s="51" t="n">
        <f aca="false">SUMPRODUCT(MAX((Tarifs!$C$37:$I$37&lt;=D20)*(Tarifs!$C$37:$I$37&lt;&gt;"")*Tarifs!$J$37:$P$37))</f>
        <v>0</v>
      </c>
      <c r="E43" s="51" t="n">
        <f aca="false">SUMPRODUCT(MAX((Tarifs!$C$38:$I$38&lt;=E20)*(Tarifs!$C$38:$I$38&lt;&gt;"")*Tarifs!$J$38:$P$38))</f>
        <v>0</v>
      </c>
      <c r="F43" s="51" t="n">
        <f aca="false">SUMPRODUCT(MAX((Tarifs!$C$39:$I$39&lt;=F20)*(Tarifs!$C$39:$I$39&lt;&gt;"")*Tarifs!$J$39:$P$39))</f>
        <v>0</v>
      </c>
      <c r="G43" s="51" t="n">
        <f aca="false">SUMPRODUCT(MAX((Tarifs!$C$40:$I$40&lt;=G20)*(Tarifs!$C$40:$I$40&lt;&gt;"")*Tarifs!$J$40:$P$40))</f>
        <v>0</v>
      </c>
      <c r="H43" s="51" t="n">
        <f aca="false">SUMPRODUCT(MAX((Tarifs!$C$41:$I$41&lt;=H20)*(Tarifs!$C$41:$I$41&lt;&gt;"")*Tarifs!$J$41:$P$41))</f>
        <v>0</v>
      </c>
      <c r="I43" s="51" t="n">
        <f aca="false">SUMPRODUCT(MAX((Tarifs!$C$42:$I$42&lt;=I20)*(Tarifs!$C$42:$I$42&lt;&gt;"")*Tarifs!$J$42:$P$42))</f>
        <v>0</v>
      </c>
      <c r="J43" s="51" t="n">
        <f aca="false">SUMPRODUCT(MAX((Tarifs!$C$43:$I$43&lt;=J20)*(Tarifs!$C$43:$I$43&lt;&gt;"")*Tarifs!$J$43:$P$43))</f>
        <v>0</v>
      </c>
      <c r="K43" s="51" t="n">
        <f aca="false">SUMPRODUCT(MAX((Tarifs!$C$44:$I$44&lt;=K20)*(Tarifs!$C$44:$I$44&lt;&gt;"")*Tarifs!$J$44:$P$44))</f>
        <v>0</v>
      </c>
      <c r="L43" s="51" t="n">
        <f aca="false">SUMPRODUCT(MAX((Tarifs!$C$45:$I$45&lt;=L20)*(Tarifs!$C$45:$I$45&lt;&gt;"")*Tarifs!$J$45:$P$45))</f>
        <v>0</v>
      </c>
      <c r="M43" s="51" t="n">
        <f aca="false">SUMPRODUCT(MAX((Tarifs!$C$46:$I$46&lt;=M20)*(Tarifs!$C$46:$I$46&lt;&gt;"")*Tarifs!$J$46:$P$46))</f>
        <v>0</v>
      </c>
    </row>
    <row r="44" customFormat="false" ht="15" hidden="false" customHeight="false" outlineLevel="0" collapsed="false">
      <c r="A44" s="51" t="s">
        <v>80</v>
      </c>
      <c r="B44" s="51" t="n">
        <f aca="false">SUMPRODUCT(MAX((Tarifs!$C$35:$I$35&lt;=B21)*(Tarifs!$C$35:$I$35&lt;&gt;"")*Tarifs!$J$35:$P$35))</f>
        <v>0</v>
      </c>
      <c r="C44" s="51" t="n">
        <f aca="false">SUMPRODUCT(MAX((Tarifs!$C$36:$I$36&lt;=C21)*(Tarifs!$C$36:$I$36&lt;&gt;"")*Tarifs!$J$36:$P$36))</f>
        <v>0</v>
      </c>
      <c r="D44" s="51" t="n">
        <f aca="false">SUMPRODUCT(MAX((Tarifs!$C$37:$I$37&lt;=D21)*(Tarifs!$C$37:$I$37&lt;&gt;"")*Tarifs!$J$37:$P$37))</f>
        <v>0</v>
      </c>
      <c r="E44" s="51" t="n">
        <f aca="false">SUMPRODUCT(MAX((Tarifs!$C$38:$I$38&lt;=E21)*(Tarifs!$C$38:$I$38&lt;&gt;"")*Tarifs!$J$38:$P$38))</f>
        <v>0</v>
      </c>
      <c r="F44" s="51" t="n">
        <f aca="false">SUMPRODUCT(MAX((Tarifs!$C$39:$I$39&lt;=F21)*(Tarifs!$C$39:$I$39&lt;&gt;"")*Tarifs!$J$39:$P$39))</f>
        <v>0</v>
      </c>
      <c r="G44" s="51" t="n">
        <f aca="false">SUMPRODUCT(MAX((Tarifs!$C$40:$I$40&lt;=G21)*(Tarifs!$C$40:$I$40&lt;&gt;"")*Tarifs!$J$40:$P$40))</f>
        <v>0</v>
      </c>
      <c r="H44" s="51" t="n">
        <f aca="false">SUMPRODUCT(MAX((Tarifs!$C$41:$I$41&lt;=H21)*(Tarifs!$C$41:$I$41&lt;&gt;"")*Tarifs!$J$41:$P$41))</f>
        <v>0</v>
      </c>
      <c r="I44" s="51" t="n">
        <f aca="false">SUMPRODUCT(MAX((Tarifs!$C$42:$I$42&lt;=I21)*(Tarifs!$C$42:$I$42&lt;&gt;"")*Tarifs!$J$42:$P$42))</f>
        <v>0</v>
      </c>
      <c r="J44" s="51" t="n">
        <f aca="false">SUMPRODUCT(MAX((Tarifs!$C$43:$I$43&lt;=J21)*(Tarifs!$C$43:$I$43&lt;&gt;"")*Tarifs!$J$43:$P$43))</f>
        <v>0</v>
      </c>
      <c r="K44" s="51" t="n">
        <f aca="false">SUMPRODUCT(MAX((Tarifs!$C$44:$I$44&lt;=K21)*(Tarifs!$C$44:$I$44&lt;&gt;"")*Tarifs!$J$44:$P$44))</f>
        <v>0</v>
      </c>
      <c r="L44" s="51" t="n">
        <f aca="false">SUMPRODUCT(MAX((Tarifs!$C$45:$I$45&lt;=L21)*(Tarifs!$C$45:$I$45&lt;&gt;"")*Tarifs!$J$45:$P$45))</f>
        <v>0</v>
      </c>
      <c r="M44" s="51" t="n">
        <f aca="false">SUMPRODUCT(MAX((Tarifs!$C$46:$I$46&lt;=M21)*(Tarifs!$C$46:$I$46&lt;&gt;"")*Tarifs!$J$46:$P$46))</f>
        <v>0</v>
      </c>
    </row>
    <row r="45" customFormat="false" ht="15" hidden="false" customHeight="false" outlineLevel="0" collapsed="false">
      <c r="A45" s="51" t="s">
        <v>81</v>
      </c>
      <c r="B45" s="51" t="n">
        <f aca="false">SUMPRODUCT(MAX((Tarifs!$C$35:$I$35&lt;=B22)*(Tarifs!$C$35:$I$35&lt;&gt;"")*Tarifs!$J$35:$P$35))</f>
        <v>0</v>
      </c>
      <c r="C45" s="51" t="n">
        <f aca="false">SUMPRODUCT(MAX((Tarifs!$C$36:$I$36&lt;=C22)*(Tarifs!$C$36:$I$36&lt;&gt;"")*Tarifs!$J$36:$P$36))</f>
        <v>0</v>
      </c>
      <c r="D45" s="51" t="n">
        <f aca="false">SUMPRODUCT(MAX((Tarifs!$C$37:$I$37&lt;=D22)*(Tarifs!$C$37:$I$37&lt;&gt;"")*Tarifs!$J$37:$P$37))</f>
        <v>0</v>
      </c>
      <c r="E45" s="51" t="n">
        <f aca="false">SUMPRODUCT(MAX((Tarifs!$C$38:$I$38&lt;=E22)*(Tarifs!$C$38:$I$38&lt;&gt;"")*Tarifs!$J$38:$P$38))</f>
        <v>0</v>
      </c>
      <c r="F45" s="51" t="n">
        <f aca="false">SUMPRODUCT(MAX((Tarifs!$C$39:$I$39&lt;=F22)*(Tarifs!$C$39:$I$39&lt;&gt;"")*Tarifs!$J$39:$P$39))</f>
        <v>0</v>
      </c>
      <c r="G45" s="51" t="n">
        <f aca="false">SUMPRODUCT(MAX((Tarifs!$C$40:$I$40&lt;=G22)*(Tarifs!$C$40:$I$40&lt;&gt;"")*Tarifs!$J$40:$P$40))</f>
        <v>0</v>
      </c>
      <c r="H45" s="51" t="n">
        <f aca="false">SUMPRODUCT(MAX((Tarifs!$C$41:$I$41&lt;=H22)*(Tarifs!$C$41:$I$41&lt;&gt;"")*Tarifs!$J$41:$P$41))</f>
        <v>0</v>
      </c>
      <c r="I45" s="51" t="n">
        <f aca="false">SUMPRODUCT(MAX((Tarifs!$C$42:$I$42&lt;=I22)*(Tarifs!$C$42:$I$42&lt;&gt;"")*Tarifs!$J$42:$P$42))</f>
        <v>0</v>
      </c>
      <c r="J45" s="51" t="n">
        <f aca="false">SUMPRODUCT(MAX((Tarifs!$C$43:$I$43&lt;=J22)*(Tarifs!$C$43:$I$43&lt;&gt;"")*Tarifs!$J$43:$P$43))</f>
        <v>0</v>
      </c>
      <c r="K45" s="51" t="n">
        <f aca="false">SUMPRODUCT(MAX((Tarifs!$C$44:$I$44&lt;=K22)*(Tarifs!$C$44:$I$44&lt;&gt;"")*Tarifs!$J$44:$P$44))</f>
        <v>0</v>
      </c>
      <c r="L45" s="51" t="n">
        <f aca="false">SUMPRODUCT(MAX((Tarifs!$C$45:$I$45&lt;=L22)*(Tarifs!$C$45:$I$45&lt;&gt;"")*Tarifs!$J$45:$P$45))</f>
        <v>0</v>
      </c>
      <c r="M45" s="51" t="n">
        <f aca="false">SUMPRODUCT(MAX((Tarifs!$C$46:$I$46&lt;=M22)*(Tarifs!$C$46:$I$46&lt;&gt;"")*Tarifs!$J$46:$P$46))</f>
        <v>0</v>
      </c>
    </row>
    <row r="46" customFormat="false" ht="15" hidden="false" customHeight="false" outlineLevel="0" collapsed="false">
      <c r="A46" s="51" t="s">
        <v>82</v>
      </c>
      <c r="B46" s="51" t="n">
        <f aca="false">SUMPRODUCT(MAX((Tarifs!$C$35:$I$35&lt;=B23)*(Tarifs!$C$35:$I$35&lt;&gt;"")*Tarifs!$J$35:$P$35))</f>
        <v>0</v>
      </c>
      <c r="C46" s="51" t="n">
        <f aca="false">SUMPRODUCT(MAX((Tarifs!$C$36:$I$36&lt;=C23)*(Tarifs!$C$36:$I$36&lt;&gt;"")*Tarifs!$J$36:$P$36))</f>
        <v>0</v>
      </c>
      <c r="D46" s="51" t="n">
        <f aca="false">SUMPRODUCT(MAX((Tarifs!$C$37:$I$37&lt;=D23)*(Tarifs!$C$37:$I$37&lt;&gt;"")*Tarifs!$J$37:$P$37))</f>
        <v>0</v>
      </c>
      <c r="E46" s="51" t="n">
        <f aca="false">SUMPRODUCT(MAX((Tarifs!$C$38:$I$38&lt;=E23)*(Tarifs!$C$38:$I$38&lt;&gt;"")*Tarifs!$J$38:$P$38))</f>
        <v>0</v>
      </c>
      <c r="F46" s="51" t="n">
        <f aca="false">SUMPRODUCT(MAX((Tarifs!$C$39:$I$39&lt;=F23)*(Tarifs!$C$39:$I$39&lt;&gt;"")*Tarifs!$J$39:$P$39))</f>
        <v>0</v>
      </c>
      <c r="G46" s="51" t="n">
        <f aca="false">SUMPRODUCT(MAX((Tarifs!$C$40:$I$40&lt;=G23)*(Tarifs!$C$40:$I$40&lt;&gt;"")*Tarifs!$J$40:$P$40))</f>
        <v>0</v>
      </c>
      <c r="H46" s="51" t="n">
        <f aca="false">SUMPRODUCT(MAX((Tarifs!$C$41:$I$41&lt;=H23)*(Tarifs!$C$41:$I$41&lt;&gt;"")*Tarifs!$J$41:$P$41))</f>
        <v>0</v>
      </c>
      <c r="I46" s="51" t="n">
        <f aca="false">SUMPRODUCT(MAX((Tarifs!$C$42:$I$42&lt;=I23)*(Tarifs!$C$42:$I$42&lt;&gt;"")*Tarifs!$J$42:$P$42))</f>
        <v>0</v>
      </c>
      <c r="J46" s="51" t="n">
        <f aca="false">SUMPRODUCT(MAX((Tarifs!$C$43:$I$43&lt;=J23)*(Tarifs!$C$43:$I$43&lt;&gt;"")*Tarifs!$J$43:$P$43))</f>
        <v>0</v>
      </c>
      <c r="K46" s="51" t="n">
        <f aca="false">SUMPRODUCT(MAX((Tarifs!$C$44:$I$44&lt;=K23)*(Tarifs!$C$44:$I$44&lt;&gt;"")*Tarifs!$J$44:$P$44))</f>
        <v>0</v>
      </c>
      <c r="L46" s="51" t="n">
        <f aca="false">SUMPRODUCT(MAX((Tarifs!$C$45:$I$45&lt;=L23)*(Tarifs!$C$45:$I$45&lt;&gt;"")*Tarifs!$J$45:$P$45))</f>
        <v>0</v>
      </c>
      <c r="M46" s="51" t="n">
        <f aca="false">SUMPRODUCT(MAX((Tarifs!$C$46:$I$46&lt;=M23)*(Tarifs!$C$46:$I$46&lt;&gt;"")*Tarifs!$J$46:$P$46))</f>
        <v>0</v>
      </c>
    </row>
    <row r="47" customFormat="false" ht="15" hidden="false" customHeight="false" outlineLevel="0" collapsed="false">
      <c r="A47" s="51" t="s">
        <v>83</v>
      </c>
      <c r="B47" s="51" t="n">
        <f aca="false">SUMPRODUCT(MAX((Tarifs!$C$35:$I$35&lt;=B24)*(Tarifs!$C$35:$I$35&lt;&gt;"")*Tarifs!$J$35:$P$35))</f>
        <v>0</v>
      </c>
      <c r="C47" s="51" t="n">
        <f aca="false">SUMPRODUCT(MAX((Tarifs!$C$36:$I$36&lt;=C24)*(Tarifs!$C$36:$I$36&lt;&gt;"")*Tarifs!$J$36:$P$36))</f>
        <v>0</v>
      </c>
      <c r="D47" s="51" t="n">
        <f aca="false">SUMPRODUCT(MAX((Tarifs!$C$37:$I$37&lt;=D24)*(Tarifs!$C$37:$I$37&lt;&gt;"")*Tarifs!$J$37:$P$37))</f>
        <v>0</v>
      </c>
      <c r="E47" s="51" t="n">
        <f aca="false">SUMPRODUCT(MAX((Tarifs!$C$38:$I$38&lt;=E24)*(Tarifs!$C$38:$I$38&lt;&gt;"")*Tarifs!$J$38:$P$38))</f>
        <v>0</v>
      </c>
      <c r="F47" s="51" t="n">
        <f aca="false">SUMPRODUCT(MAX((Tarifs!$C$39:$I$39&lt;=F24)*(Tarifs!$C$39:$I$39&lt;&gt;"")*Tarifs!$J$39:$P$39))</f>
        <v>0</v>
      </c>
      <c r="G47" s="51" t="n">
        <f aca="false">SUMPRODUCT(MAX((Tarifs!$C$40:$I$40&lt;=G24)*(Tarifs!$C$40:$I$40&lt;&gt;"")*Tarifs!$J$40:$P$40))</f>
        <v>0</v>
      </c>
      <c r="H47" s="51" t="n">
        <f aca="false">SUMPRODUCT(MAX((Tarifs!$C$41:$I$41&lt;=H24)*(Tarifs!$C$41:$I$41&lt;&gt;"")*Tarifs!$J$41:$P$41))</f>
        <v>0</v>
      </c>
      <c r="I47" s="51" t="n">
        <f aca="false">SUMPRODUCT(MAX((Tarifs!$C$42:$I$42&lt;=I24)*(Tarifs!$C$42:$I$42&lt;&gt;"")*Tarifs!$J$42:$P$42))</f>
        <v>0</v>
      </c>
      <c r="J47" s="51" t="n">
        <f aca="false">SUMPRODUCT(MAX((Tarifs!$C$43:$I$43&lt;=J24)*(Tarifs!$C$43:$I$43&lt;&gt;"")*Tarifs!$J$43:$P$43))</f>
        <v>0</v>
      </c>
      <c r="K47" s="51" t="n">
        <f aca="false">SUMPRODUCT(MAX((Tarifs!$C$44:$I$44&lt;=K24)*(Tarifs!$C$44:$I$44&lt;&gt;"")*Tarifs!$J$44:$P$44))</f>
        <v>0</v>
      </c>
      <c r="L47" s="51" t="n">
        <f aca="false">SUMPRODUCT(MAX((Tarifs!$C$45:$I$45&lt;=L24)*(Tarifs!$C$45:$I$45&lt;&gt;"")*Tarifs!$J$45:$P$45))</f>
        <v>0</v>
      </c>
      <c r="M47" s="51" t="n">
        <f aca="false">SUMPRODUCT(MAX((Tarifs!$C$46:$I$46&lt;=M24)*(Tarifs!$C$46:$I$46&lt;&gt;"")*Tarifs!$J$46:$P$46))</f>
        <v>0</v>
      </c>
    </row>
    <row r="48" customFormat="false" ht="15" hidden="false" customHeight="false" outlineLevel="0" collapsed="false">
      <c r="A48" s="51" t="s">
        <v>84</v>
      </c>
      <c r="B48" s="51" t="n">
        <f aca="false">SUMPRODUCT(MAX((Tarifs!$C$35:$I$35&lt;=B25)*(Tarifs!$C$35:$I$35&lt;&gt;"")*Tarifs!$J$35:$P$35))</f>
        <v>0</v>
      </c>
      <c r="C48" s="51" t="n">
        <f aca="false">SUMPRODUCT(MAX((Tarifs!$C$36:$I$36&lt;=C25)*(Tarifs!$C$36:$I$36&lt;&gt;"")*Tarifs!$J$36:$P$36))</f>
        <v>0</v>
      </c>
      <c r="D48" s="51" t="n">
        <f aca="false">SUMPRODUCT(MAX((Tarifs!$C$37:$I$37&lt;=D25)*(Tarifs!$C$37:$I$37&lt;&gt;"")*Tarifs!$J$37:$P$37))</f>
        <v>0</v>
      </c>
      <c r="E48" s="51" t="n">
        <f aca="false">SUMPRODUCT(MAX((Tarifs!$C$38:$I$38&lt;=E25)*(Tarifs!$C$38:$I$38&lt;&gt;"")*Tarifs!$J$38:$P$38))</f>
        <v>0</v>
      </c>
      <c r="F48" s="51" t="n">
        <f aca="false">SUMPRODUCT(MAX((Tarifs!$C$39:$I$39&lt;=F25)*(Tarifs!$C$39:$I$39&lt;&gt;"")*Tarifs!$J$39:$P$39))</f>
        <v>0</v>
      </c>
      <c r="G48" s="51" t="n">
        <f aca="false">SUMPRODUCT(MAX((Tarifs!$C$40:$I$40&lt;=G25)*(Tarifs!$C$40:$I$40&lt;&gt;"")*Tarifs!$J$40:$P$40))</f>
        <v>0</v>
      </c>
      <c r="H48" s="51" t="n">
        <f aca="false">SUMPRODUCT(MAX((Tarifs!$C$41:$I$41&lt;=H25)*(Tarifs!$C$41:$I$41&lt;&gt;"")*Tarifs!$J$41:$P$41))</f>
        <v>0</v>
      </c>
      <c r="I48" s="51" t="n">
        <f aca="false">SUMPRODUCT(MAX((Tarifs!$C$42:$I$42&lt;=I25)*(Tarifs!$C$42:$I$42&lt;&gt;"")*Tarifs!$J$42:$P$42))</f>
        <v>0</v>
      </c>
      <c r="J48" s="51" t="n">
        <f aca="false">SUMPRODUCT(MAX((Tarifs!$C$43:$I$43&lt;=J25)*(Tarifs!$C$43:$I$43&lt;&gt;"")*Tarifs!$J$43:$P$43))</f>
        <v>0</v>
      </c>
      <c r="K48" s="51" t="n">
        <f aca="false">SUMPRODUCT(MAX((Tarifs!$C$44:$I$44&lt;=K25)*(Tarifs!$C$44:$I$44&lt;&gt;"")*Tarifs!$J$44:$P$44))</f>
        <v>0</v>
      </c>
      <c r="L48" s="51" t="n">
        <f aca="false">SUMPRODUCT(MAX((Tarifs!$C$45:$I$45&lt;=L25)*(Tarifs!$C$45:$I$45&lt;&gt;"")*Tarifs!$J$45:$P$45))</f>
        <v>0</v>
      </c>
      <c r="M48" s="51" t="n">
        <f aca="false">SUMPRODUCT(MAX((Tarifs!$C$46:$I$46&lt;=M25)*(Tarifs!$C$46:$I$46&lt;&gt;"")*Tarifs!$J$46:$P$46))</f>
        <v>0</v>
      </c>
    </row>
    <row r="49" customFormat="false" ht="15" hidden="false" customHeight="false" outlineLevel="0" collapsed="false">
      <c r="A49" s="51" t="s">
        <v>85</v>
      </c>
      <c r="B49" s="51" t="n">
        <f aca="false">SUMPRODUCT(MAX((Tarifs!$C$35:$I$35&lt;=B26)*(Tarifs!$C$35:$I$35&lt;&gt;"")*Tarifs!$J$35:$P$35))</f>
        <v>0</v>
      </c>
      <c r="C49" s="51" t="n">
        <f aca="false">SUMPRODUCT(MAX((Tarifs!$C$36:$I$36&lt;=C26)*(Tarifs!$C$36:$I$36&lt;&gt;"")*Tarifs!$J$36:$P$36))</f>
        <v>0</v>
      </c>
      <c r="D49" s="51" t="n">
        <f aca="false">SUMPRODUCT(MAX((Tarifs!$C$37:$I$37&lt;=D26)*(Tarifs!$C$37:$I$37&lt;&gt;"")*Tarifs!$J$37:$P$37))</f>
        <v>0</v>
      </c>
      <c r="E49" s="51" t="n">
        <f aca="false">SUMPRODUCT(MAX((Tarifs!$C$38:$I$38&lt;=E26)*(Tarifs!$C$38:$I$38&lt;&gt;"")*Tarifs!$J$38:$P$38))</f>
        <v>0</v>
      </c>
      <c r="F49" s="51" t="n">
        <f aca="false">SUMPRODUCT(MAX((Tarifs!$C$39:$I$39&lt;=F26)*(Tarifs!$C$39:$I$39&lt;&gt;"")*Tarifs!$J$39:$P$39))</f>
        <v>0</v>
      </c>
      <c r="G49" s="51" t="n">
        <f aca="false">SUMPRODUCT(MAX((Tarifs!$C$40:$I$40&lt;=G26)*(Tarifs!$C$40:$I$40&lt;&gt;"")*Tarifs!$J$40:$P$40))</f>
        <v>0</v>
      </c>
      <c r="H49" s="51" t="n">
        <f aca="false">SUMPRODUCT(MAX((Tarifs!$C$41:$I$41&lt;=H26)*(Tarifs!$C$41:$I$41&lt;&gt;"")*Tarifs!$J$41:$P$41))</f>
        <v>0</v>
      </c>
      <c r="I49" s="51" t="n">
        <f aca="false">SUMPRODUCT(MAX((Tarifs!$C$42:$I$42&lt;=I26)*(Tarifs!$C$42:$I$42&lt;&gt;"")*Tarifs!$J$42:$P$42))</f>
        <v>0</v>
      </c>
      <c r="J49" s="51" t="n">
        <f aca="false">SUMPRODUCT(MAX((Tarifs!$C$43:$I$43&lt;=J26)*(Tarifs!$C$43:$I$43&lt;&gt;"")*Tarifs!$J$43:$P$43))</f>
        <v>0</v>
      </c>
      <c r="K49" s="51" t="n">
        <f aca="false">SUMPRODUCT(MAX((Tarifs!$C$44:$I$44&lt;=K26)*(Tarifs!$C$44:$I$44&lt;&gt;"")*Tarifs!$J$44:$P$44))</f>
        <v>0</v>
      </c>
      <c r="L49" s="51" t="n">
        <f aca="false">SUMPRODUCT(MAX((Tarifs!$C$45:$I$45&lt;=L26)*(Tarifs!$C$45:$I$45&lt;&gt;"")*Tarifs!$J$45:$P$45))</f>
        <v>0</v>
      </c>
      <c r="M49" s="51" t="n">
        <f aca="false">SUMPRODUCT(MAX((Tarifs!$C$46:$I$46&lt;=M26)*(Tarifs!$C$46:$I$46&lt;&gt;"")*Tarifs!$J$46:$P$46))</f>
        <v>0</v>
      </c>
    </row>
    <row r="50" customFormat="false" ht="15" hidden="false" customHeight="false" outlineLevel="0" collapsed="false">
      <c r="A50" s="51" t="s">
        <v>86</v>
      </c>
      <c r="B50" s="51" t="n">
        <f aca="false">SUMPRODUCT(MAX((Tarifs!$C$35:$I$35&lt;=B27)*(Tarifs!$C$35:$I$35&lt;&gt;"")*Tarifs!$J$35:$P$35))</f>
        <v>0</v>
      </c>
      <c r="C50" s="51" t="n">
        <f aca="false">SUMPRODUCT(MAX((Tarifs!$C$36:$I$36&lt;=C27)*(Tarifs!$C$36:$I$36&lt;&gt;"")*Tarifs!$J$36:$P$36))</f>
        <v>0</v>
      </c>
      <c r="D50" s="51" t="n">
        <f aca="false">SUMPRODUCT(MAX((Tarifs!$C$37:$I$37&lt;=D27)*(Tarifs!$C$37:$I$37&lt;&gt;"")*Tarifs!$J$37:$P$37))</f>
        <v>0</v>
      </c>
      <c r="E50" s="51" t="n">
        <f aca="false">SUMPRODUCT(MAX((Tarifs!$C$38:$I$38&lt;=E27)*(Tarifs!$C$38:$I$38&lt;&gt;"")*Tarifs!$J$38:$P$38))</f>
        <v>0</v>
      </c>
      <c r="F50" s="51" t="n">
        <f aca="false">SUMPRODUCT(MAX((Tarifs!$C$39:$I$39&lt;=F27)*(Tarifs!$C$39:$I$39&lt;&gt;"")*Tarifs!$J$39:$P$39))</f>
        <v>0</v>
      </c>
      <c r="G50" s="51" t="n">
        <f aca="false">SUMPRODUCT(MAX((Tarifs!$C$40:$I$40&lt;=G27)*(Tarifs!$C$40:$I$40&lt;&gt;"")*Tarifs!$J$40:$P$40))</f>
        <v>0</v>
      </c>
      <c r="H50" s="51" t="n">
        <f aca="false">SUMPRODUCT(MAX((Tarifs!$C$41:$I$41&lt;=H27)*(Tarifs!$C$41:$I$41&lt;&gt;"")*Tarifs!$J$41:$P$41))</f>
        <v>0</v>
      </c>
      <c r="I50" s="51" t="n">
        <f aca="false">SUMPRODUCT(MAX((Tarifs!$C$42:$I$42&lt;=I27)*(Tarifs!$C$42:$I$42&lt;&gt;"")*Tarifs!$J$42:$P$42))</f>
        <v>0</v>
      </c>
      <c r="J50" s="51" t="n">
        <f aca="false">SUMPRODUCT(MAX((Tarifs!$C$43:$I$43&lt;=J27)*(Tarifs!$C$43:$I$43&lt;&gt;"")*Tarifs!$J$43:$P$43))</f>
        <v>0</v>
      </c>
      <c r="K50" s="51" t="n">
        <f aca="false">SUMPRODUCT(MAX((Tarifs!$C$44:$I$44&lt;=K27)*(Tarifs!$C$44:$I$44&lt;&gt;"")*Tarifs!$J$44:$P$44))</f>
        <v>0</v>
      </c>
      <c r="L50" s="51" t="n">
        <f aca="false">SUMPRODUCT(MAX((Tarifs!$C$45:$I$45&lt;=L27)*(Tarifs!$C$45:$I$45&lt;&gt;"")*Tarifs!$J$45:$P$45))</f>
        <v>0</v>
      </c>
      <c r="M50" s="51" t="n">
        <f aca="false">SUMPRODUCT(MAX((Tarifs!$C$46:$I$46&lt;=M27)*(Tarifs!$C$46:$I$46&lt;&gt;"")*Tarifs!$J$46:$P$46))</f>
        <v>0</v>
      </c>
    </row>
    <row r="51" customFormat="false" ht="15" hidden="false" customHeight="false" outlineLevel="0" collapsed="false">
      <c r="A51" s="51" t="s">
        <v>87</v>
      </c>
      <c r="B51" s="51" t="n">
        <f aca="false">SUMPRODUCT(MAX((Tarifs!$C$35:$I$35&lt;=B28)*(Tarifs!$C$35:$I$35&lt;&gt;"")*Tarifs!$J$35:$P$35))</f>
        <v>0</v>
      </c>
      <c r="C51" s="51" t="n">
        <f aca="false">SUMPRODUCT(MAX((Tarifs!$C$36:$I$36&lt;=C28)*(Tarifs!$C$36:$I$36&lt;&gt;"")*Tarifs!$J$36:$P$36))</f>
        <v>0</v>
      </c>
      <c r="D51" s="51" t="n">
        <f aca="false">SUMPRODUCT(MAX((Tarifs!$C$37:$I$37&lt;=D28)*(Tarifs!$C$37:$I$37&lt;&gt;"")*Tarifs!$J$37:$P$37))</f>
        <v>0</v>
      </c>
      <c r="E51" s="51" t="n">
        <f aca="false">SUMPRODUCT(MAX((Tarifs!$C$38:$I$38&lt;=E28)*(Tarifs!$C$38:$I$38&lt;&gt;"")*Tarifs!$J$38:$P$38))</f>
        <v>0</v>
      </c>
      <c r="F51" s="51" t="n">
        <f aca="false">SUMPRODUCT(MAX((Tarifs!$C$39:$I$39&lt;=F28)*(Tarifs!$C$39:$I$39&lt;&gt;"")*Tarifs!$J$39:$P$39))</f>
        <v>0</v>
      </c>
      <c r="G51" s="51" t="n">
        <f aca="false">SUMPRODUCT(MAX((Tarifs!$C$40:$I$40&lt;=G28)*(Tarifs!$C$40:$I$40&lt;&gt;"")*Tarifs!$J$40:$P$40))</f>
        <v>0</v>
      </c>
      <c r="H51" s="51" t="n">
        <f aca="false">SUMPRODUCT(MAX((Tarifs!$C$41:$I$41&lt;=H28)*(Tarifs!$C$41:$I$41&lt;&gt;"")*Tarifs!$J$41:$P$41))</f>
        <v>0</v>
      </c>
      <c r="I51" s="51" t="n">
        <f aca="false">SUMPRODUCT(MAX((Tarifs!$C$42:$I$42&lt;=I28)*(Tarifs!$C$42:$I$42&lt;&gt;"")*Tarifs!$J$42:$P$42))</f>
        <v>0</v>
      </c>
      <c r="J51" s="51" t="n">
        <f aca="false">SUMPRODUCT(MAX((Tarifs!$C$43:$I$43&lt;=J28)*(Tarifs!$C$43:$I$43&lt;&gt;"")*Tarifs!$J$43:$P$43))</f>
        <v>0</v>
      </c>
      <c r="K51" s="51" t="n">
        <f aca="false">SUMPRODUCT(MAX((Tarifs!$C$44:$I$44&lt;=K28)*(Tarifs!$C$44:$I$44&lt;&gt;"")*Tarifs!$J$44:$P$44))</f>
        <v>0</v>
      </c>
      <c r="L51" s="51" t="n">
        <f aca="false">SUMPRODUCT(MAX((Tarifs!$C$45:$I$45&lt;=L28)*(Tarifs!$C$45:$I$45&lt;&gt;"")*Tarifs!$J$45:$P$45))</f>
        <v>0</v>
      </c>
      <c r="M51" s="51" t="n">
        <f aca="false">SUMPRODUCT(MAX((Tarifs!$C$46:$I$46&lt;=M28)*(Tarifs!$C$46:$I$46&lt;&gt;"")*Tarifs!$J$46:$P$46))</f>
        <v>0</v>
      </c>
    </row>
    <row r="52" customFormat="false" ht="15" hidden="false" customHeight="false" outlineLevel="0" collapsed="false">
      <c r="A52" s="51" t="s">
        <v>88</v>
      </c>
      <c r="B52" s="51" t="n">
        <f aca="false">SUMPRODUCT(MAX((Tarifs!$C$35:$I$35&lt;=B29)*(Tarifs!$C$35:$I$35&lt;&gt;"")*Tarifs!$J$35:$P$35))</f>
        <v>0</v>
      </c>
      <c r="C52" s="51" t="n">
        <f aca="false">SUMPRODUCT(MAX((Tarifs!$C$36:$I$36&lt;=C29)*(Tarifs!$C$36:$I$36&lt;&gt;"")*Tarifs!$J$36:$P$36))</f>
        <v>0</v>
      </c>
      <c r="D52" s="51" t="n">
        <f aca="false">SUMPRODUCT(MAX((Tarifs!$C$37:$I$37&lt;=D29)*(Tarifs!$C$37:$I$37&lt;&gt;"")*Tarifs!$J$37:$P$37))</f>
        <v>0</v>
      </c>
      <c r="E52" s="51" t="n">
        <f aca="false">SUMPRODUCT(MAX((Tarifs!$C$38:$I$38&lt;=E29)*(Tarifs!$C$38:$I$38&lt;&gt;"")*Tarifs!$J$38:$P$38))</f>
        <v>0</v>
      </c>
      <c r="F52" s="51" t="n">
        <f aca="false">SUMPRODUCT(MAX((Tarifs!$C$39:$I$39&lt;=F29)*(Tarifs!$C$39:$I$39&lt;&gt;"")*Tarifs!$J$39:$P$39))</f>
        <v>0</v>
      </c>
      <c r="G52" s="51" t="n">
        <f aca="false">SUMPRODUCT(MAX((Tarifs!$C$40:$I$40&lt;=G29)*(Tarifs!$C$40:$I$40&lt;&gt;"")*Tarifs!$J$40:$P$40))</f>
        <v>0</v>
      </c>
      <c r="H52" s="51" t="n">
        <f aca="false">SUMPRODUCT(MAX((Tarifs!$C$41:$I$41&lt;=H29)*(Tarifs!$C$41:$I$41&lt;&gt;"")*Tarifs!$J$41:$P$41))</f>
        <v>0</v>
      </c>
      <c r="I52" s="51" t="n">
        <f aca="false">SUMPRODUCT(MAX((Tarifs!$C$42:$I$42&lt;=I29)*(Tarifs!$C$42:$I$42&lt;&gt;"")*Tarifs!$J$42:$P$42))</f>
        <v>0</v>
      </c>
      <c r="J52" s="51" t="n">
        <f aca="false">SUMPRODUCT(MAX((Tarifs!$C$43:$I$43&lt;=J29)*(Tarifs!$C$43:$I$43&lt;&gt;"")*Tarifs!$J$43:$P$43))</f>
        <v>0</v>
      </c>
      <c r="K52" s="51" t="n">
        <f aca="false">SUMPRODUCT(MAX((Tarifs!$C$44:$I$44&lt;=K29)*(Tarifs!$C$44:$I$44&lt;&gt;"")*Tarifs!$J$44:$P$44))</f>
        <v>0</v>
      </c>
      <c r="L52" s="51" t="n">
        <f aca="false">SUMPRODUCT(MAX((Tarifs!$C$45:$I$45&lt;=L29)*(Tarifs!$C$45:$I$45&lt;&gt;"")*Tarifs!$J$45:$P$45))</f>
        <v>0</v>
      </c>
      <c r="M52" s="51" t="n">
        <f aca="false">SUMPRODUCT(MAX((Tarifs!$C$46:$I$46&lt;=M29)*(Tarifs!$C$46:$I$46&lt;&gt;"")*Tarifs!$J$46:$P$46))</f>
        <v>0</v>
      </c>
    </row>
    <row r="53" customFormat="false" ht="15" hidden="false" customHeight="false" outlineLevel="0" collapsed="false">
      <c r="A53" s="51" t="s">
        <v>89</v>
      </c>
      <c r="B53" s="51" t="n">
        <f aca="false">SUMPRODUCT(MAX((Tarifs!$C$35:$I$35&lt;=B30)*(Tarifs!$C$35:$I$35&lt;&gt;"")*Tarifs!$J$35:$P$35))</f>
        <v>0</v>
      </c>
      <c r="C53" s="51" t="n">
        <f aca="false">SUMPRODUCT(MAX((Tarifs!$C$36:$I$36&lt;=C30)*(Tarifs!$C$36:$I$36&lt;&gt;"")*Tarifs!$J$36:$P$36))</f>
        <v>0</v>
      </c>
      <c r="D53" s="51" t="n">
        <f aca="false">SUMPRODUCT(MAX((Tarifs!$C$37:$I$37&lt;=D30)*(Tarifs!$C$37:$I$37&lt;&gt;"")*Tarifs!$J$37:$P$37))</f>
        <v>0</v>
      </c>
      <c r="E53" s="51" t="n">
        <f aca="false">SUMPRODUCT(MAX((Tarifs!$C$38:$I$38&lt;=E30)*(Tarifs!$C$38:$I$38&lt;&gt;"")*Tarifs!$J$38:$P$38))</f>
        <v>0</v>
      </c>
      <c r="F53" s="51" t="n">
        <f aca="false">SUMPRODUCT(MAX((Tarifs!$C$39:$I$39&lt;=F30)*(Tarifs!$C$39:$I$39&lt;&gt;"")*Tarifs!$J$39:$P$39))</f>
        <v>0</v>
      </c>
      <c r="G53" s="51" t="n">
        <f aca="false">SUMPRODUCT(MAX((Tarifs!$C$40:$I$40&lt;=G30)*(Tarifs!$C$40:$I$40&lt;&gt;"")*Tarifs!$J$40:$P$40))</f>
        <v>0</v>
      </c>
      <c r="H53" s="51" t="n">
        <f aca="false">SUMPRODUCT(MAX((Tarifs!$C$41:$I$41&lt;=H30)*(Tarifs!$C$41:$I$41&lt;&gt;"")*Tarifs!$J$41:$P$41))</f>
        <v>0</v>
      </c>
      <c r="I53" s="51" t="n">
        <f aca="false">SUMPRODUCT(MAX((Tarifs!$C$42:$I$42&lt;=I30)*(Tarifs!$C$42:$I$42&lt;&gt;"")*Tarifs!$J$42:$P$42))</f>
        <v>0</v>
      </c>
      <c r="J53" s="51" t="n">
        <f aca="false">SUMPRODUCT(MAX((Tarifs!$C$43:$I$43&lt;=J30)*(Tarifs!$C$43:$I$43&lt;&gt;"")*Tarifs!$J$43:$P$43))</f>
        <v>0</v>
      </c>
      <c r="K53" s="51" t="n">
        <f aca="false">SUMPRODUCT(MAX((Tarifs!$C$44:$I$44&lt;=K30)*(Tarifs!$C$44:$I$44&lt;&gt;"")*Tarifs!$J$44:$P$44))</f>
        <v>0</v>
      </c>
      <c r="L53" s="51" t="n">
        <f aca="false">SUMPRODUCT(MAX((Tarifs!$C$45:$I$45&lt;=L30)*(Tarifs!$C$45:$I$45&lt;&gt;"")*Tarifs!$J$45:$P$45))</f>
        <v>0</v>
      </c>
      <c r="M53" s="51" t="n">
        <f aca="false">SUMPRODUCT(MAX((Tarifs!$C$46:$I$46&lt;=M30)*(Tarifs!$C$46:$I$46&lt;&gt;"")*Tarifs!$J$46:$P$46))</f>
        <v>0</v>
      </c>
    </row>
    <row r="54" customFormat="false" ht="15" hidden="false" customHeight="false" outlineLevel="0" collapsed="false">
      <c r="A54" s="51" t="s">
        <v>90</v>
      </c>
      <c r="B54" s="51" t="n">
        <f aca="false">SUMPRODUCT(MAX((Tarifs!$C$35:$I$35&lt;=B31)*(Tarifs!$C$35:$I$35&lt;&gt;"")*Tarifs!$J$35:$P$35))</f>
        <v>0</v>
      </c>
      <c r="C54" s="51" t="n">
        <f aca="false">SUMPRODUCT(MAX((Tarifs!$C$36:$I$36&lt;=C31)*(Tarifs!$C$36:$I$36&lt;&gt;"")*Tarifs!$J$36:$P$36))</f>
        <v>0</v>
      </c>
      <c r="D54" s="51" t="n">
        <f aca="false">SUMPRODUCT(MAX((Tarifs!$C$37:$I$37&lt;=D31)*(Tarifs!$C$37:$I$37&lt;&gt;"")*Tarifs!$J$37:$P$37))</f>
        <v>0</v>
      </c>
      <c r="E54" s="51" t="n">
        <f aca="false">SUMPRODUCT(MAX((Tarifs!$C$38:$I$38&lt;=E31)*(Tarifs!$C$38:$I$38&lt;&gt;"")*Tarifs!$J$38:$P$38))</f>
        <v>0</v>
      </c>
      <c r="F54" s="51" t="n">
        <f aca="false">SUMPRODUCT(MAX((Tarifs!$C$39:$I$39&lt;=F31)*(Tarifs!$C$39:$I$39&lt;&gt;"")*Tarifs!$J$39:$P$39))</f>
        <v>0</v>
      </c>
      <c r="G54" s="51" t="n">
        <f aca="false">SUMPRODUCT(MAX((Tarifs!$C$40:$I$40&lt;=G31)*(Tarifs!$C$40:$I$40&lt;&gt;"")*Tarifs!$J$40:$P$40))</f>
        <v>0</v>
      </c>
      <c r="H54" s="51" t="n">
        <f aca="false">SUMPRODUCT(MAX((Tarifs!$C$41:$I$41&lt;=H31)*(Tarifs!$C$41:$I$41&lt;&gt;"")*Tarifs!$J$41:$P$41))</f>
        <v>0</v>
      </c>
      <c r="I54" s="51" t="n">
        <f aca="false">SUMPRODUCT(MAX((Tarifs!$C$42:$I$42&lt;=I31)*(Tarifs!$C$42:$I$42&lt;&gt;"")*Tarifs!$J$42:$P$42))</f>
        <v>0</v>
      </c>
      <c r="J54" s="51" t="n">
        <f aca="false">SUMPRODUCT(MAX((Tarifs!$C$43:$I$43&lt;=J31)*(Tarifs!$C$43:$I$43&lt;&gt;"")*Tarifs!$J$43:$P$43))</f>
        <v>0</v>
      </c>
      <c r="K54" s="51" t="n">
        <f aca="false">SUMPRODUCT(MAX((Tarifs!$C$44:$I$44&lt;=K31)*(Tarifs!$C$44:$I$44&lt;&gt;"")*Tarifs!$J$44:$P$44))</f>
        <v>0</v>
      </c>
      <c r="L54" s="51" t="n">
        <f aca="false">SUMPRODUCT(MAX((Tarifs!$C$45:$I$45&lt;=L31)*(Tarifs!$C$45:$I$45&lt;&gt;"")*Tarifs!$J$45:$P$45))</f>
        <v>0</v>
      </c>
      <c r="M54" s="51" t="n">
        <f aca="false">SUMPRODUCT(MAX((Tarifs!$C$46:$I$46&lt;=M31)*(Tarifs!$C$46:$I$46&lt;&gt;"")*Tarifs!$J$46:$P$46))</f>
        <v>0</v>
      </c>
    </row>
    <row r="55" customFormat="false" ht="15" hidden="false" customHeight="false" outlineLevel="0" collapsed="false">
      <c r="A55" s="51" t="s">
        <v>91</v>
      </c>
      <c r="B55" s="51" t="n">
        <f aca="false">SUMPRODUCT(MAX((Tarifs!$C$35:$I$35&lt;=B32)*(Tarifs!$C$35:$I$35&lt;&gt;"")*Tarifs!$J$35:$P$35))</f>
        <v>0</v>
      </c>
      <c r="C55" s="51" t="n">
        <f aca="false">SUMPRODUCT(MAX((Tarifs!$C$36:$I$36&lt;=C32)*(Tarifs!$C$36:$I$36&lt;&gt;"")*Tarifs!$J$36:$P$36))</f>
        <v>0</v>
      </c>
      <c r="D55" s="51" t="n">
        <f aca="false">SUMPRODUCT(MAX((Tarifs!$C$37:$I$37&lt;=D32)*(Tarifs!$C$37:$I$37&lt;&gt;"")*Tarifs!$J$37:$P$37))</f>
        <v>0</v>
      </c>
      <c r="E55" s="51" t="n">
        <f aca="false">SUMPRODUCT(MAX((Tarifs!$C$38:$I$38&lt;=E32)*(Tarifs!$C$38:$I$38&lt;&gt;"")*Tarifs!$J$38:$P$38))</f>
        <v>0</v>
      </c>
      <c r="F55" s="51" t="n">
        <f aca="false">SUMPRODUCT(MAX((Tarifs!$C$39:$I$39&lt;=F32)*(Tarifs!$C$39:$I$39&lt;&gt;"")*Tarifs!$J$39:$P$39))</f>
        <v>0</v>
      </c>
      <c r="G55" s="51" t="n">
        <f aca="false">SUMPRODUCT(MAX((Tarifs!$C$40:$I$40&lt;=G32)*(Tarifs!$C$40:$I$40&lt;&gt;"")*Tarifs!$J$40:$P$40))</f>
        <v>0</v>
      </c>
      <c r="H55" s="51" t="n">
        <f aca="false">SUMPRODUCT(MAX((Tarifs!$C$41:$I$41&lt;=H32)*(Tarifs!$C$41:$I$41&lt;&gt;"")*Tarifs!$J$41:$P$41))</f>
        <v>0</v>
      </c>
      <c r="I55" s="51" t="n">
        <f aca="false">SUMPRODUCT(MAX((Tarifs!$C$42:$I$42&lt;=I32)*(Tarifs!$C$42:$I$42&lt;&gt;"")*Tarifs!$J$42:$P$42))</f>
        <v>0</v>
      </c>
      <c r="J55" s="51" t="n">
        <f aca="false">SUMPRODUCT(MAX((Tarifs!$C$43:$I$43&lt;=J32)*(Tarifs!$C$43:$I$43&lt;&gt;"")*Tarifs!$J$43:$P$43))</f>
        <v>0</v>
      </c>
      <c r="K55" s="51" t="n">
        <f aca="false">SUMPRODUCT(MAX((Tarifs!$C$44:$I$44&lt;=K32)*(Tarifs!$C$44:$I$44&lt;&gt;"")*Tarifs!$J$44:$P$44))</f>
        <v>0</v>
      </c>
      <c r="L55" s="51" t="n">
        <f aca="false">SUMPRODUCT(MAX((Tarifs!$C$45:$I$45&lt;=L32)*(Tarifs!$C$45:$I$45&lt;&gt;"")*Tarifs!$J$45:$P$45))</f>
        <v>0</v>
      </c>
      <c r="M55" s="51" t="n">
        <f aca="false">SUMPRODUCT(MAX((Tarifs!$C$46:$I$46&lt;=M32)*(Tarifs!$C$46:$I$46&lt;&gt;"")*Tarifs!$J$46:$P$46))</f>
        <v>0</v>
      </c>
    </row>
    <row r="56" customFormat="false" ht="15" hidden="false" customHeight="false" outlineLevel="0" collapsed="false">
      <c r="A56" s="51" t="s">
        <v>92</v>
      </c>
      <c r="B56" s="51" t="n">
        <f aca="false">SUMPRODUCT(MAX((Tarifs!$C$35:$I$35&lt;=B33)*(Tarifs!$C$35:$I$35&lt;&gt;"")*Tarifs!$J$35:$P$35))</f>
        <v>0</v>
      </c>
      <c r="C56" s="51" t="n">
        <f aca="false">SUMPRODUCT(MAX((Tarifs!$C$36:$I$36&lt;=C33)*(Tarifs!$C$36:$I$36&lt;&gt;"")*Tarifs!$J$36:$P$36))</f>
        <v>0</v>
      </c>
      <c r="D56" s="51" t="n">
        <f aca="false">SUMPRODUCT(MAX((Tarifs!$C$37:$I$37&lt;=D33)*(Tarifs!$C$37:$I$37&lt;&gt;"")*Tarifs!$J$37:$P$37))</f>
        <v>0</v>
      </c>
      <c r="E56" s="51" t="n">
        <f aca="false">SUMPRODUCT(MAX((Tarifs!$C$38:$I$38&lt;=E33)*(Tarifs!$C$38:$I$38&lt;&gt;"")*Tarifs!$J$38:$P$38))</f>
        <v>0</v>
      </c>
      <c r="F56" s="51" t="n">
        <f aca="false">SUMPRODUCT(MAX((Tarifs!$C$39:$I$39&lt;=F33)*(Tarifs!$C$39:$I$39&lt;&gt;"")*Tarifs!$J$39:$P$39))</f>
        <v>0</v>
      </c>
      <c r="G56" s="51" t="n">
        <f aca="false">SUMPRODUCT(MAX((Tarifs!$C$40:$I$40&lt;=G33)*(Tarifs!$C$40:$I$40&lt;&gt;"")*Tarifs!$J$40:$P$40))</f>
        <v>0</v>
      </c>
      <c r="H56" s="51" t="n">
        <f aca="false">SUMPRODUCT(MAX((Tarifs!$C$41:$I$41&lt;=H33)*(Tarifs!$C$41:$I$41&lt;&gt;"")*Tarifs!$J$41:$P$41))</f>
        <v>0</v>
      </c>
      <c r="I56" s="51" t="n">
        <f aca="false">SUMPRODUCT(MAX((Tarifs!$C$42:$I$42&lt;=I33)*(Tarifs!$C$42:$I$42&lt;&gt;"")*Tarifs!$J$42:$P$42))</f>
        <v>0</v>
      </c>
      <c r="J56" s="51" t="n">
        <f aca="false">SUMPRODUCT(MAX((Tarifs!$C$43:$I$43&lt;=J33)*(Tarifs!$C$43:$I$43&lt;&gt;"")*Tarifs!$J$43:$P$43))</f>
        <v>0</v>
      </c>
      <c r="K56" s="51" t="n">
        <f aca="false">SUMPRODUCT(MAX((Tarifs!$C$44:$I$44&lt;=K33)*(Tarifs!$C$44:$I$44&lt;&gt;"")*Tarifs!$J$44:$P$44))</f>
        <v>0</v>
      </c>
      <c r="L56" s="51" t="n">
        <f aca="false">SUMPRODUCT(MAX((Tarifs!$C$45:$I$45&lt;=L33)*(Tarifs!$C$45:$I$45&lt;&gt;"")*Tarifs!$J$45:$P$45))</f>
        <v>0</v>
      </c>
      <c r="M56" s="51" t="n">
        <f aca="false">SUMPRODUCT(MAX((Tarifs!$C$46:$I$46&lt;=M33)*(Tarifs!$C$46:$I$46&lt;&gt;"")*Tarifs!$J$46:$P$46))</f>
        <v>0</v>
      </c>
    </row>
    <row r="57" customFormat="false" ht="15" hidden="false" customHeight="false" outlineLevel="0" collapsed="false">
      <c r="A57" s="51" t="s">
        <v>93</v>
      </c>
      <c r="B57" s="51" t="n">
        <f aca="false">SUMPRODUCT(MAX((Tarifs!$C$35:$I$35&lt;=B34)*(Tarifs!$C$35:$I$35&lt;&gt;"")*Tarifs!$J$35:$P$35))</f>
        <v>0</v>
      </c>
      <c r="C57" s="51" t="n">
        <f aca="false">SUMPRODUCT(MAX((Tarifs!$C$36:$I$36&lt;=C34)*(Tarifs!$C$36:$I$36&lt;&gt;"")*Tarifs!$J$36:$P$36))</f>
        <v>0</v>
      </c>
      <c r="D57" s="51" t="n">
        <f aca="false">SUMPRODUCT(MAX((Tarifs!$C$37:$I$37&lt;=D34)*(Tarifs!$C$37:$I$37&lt;&gt;"")*Tarifs!$J$37:$P$37))</f>
        <v>0</v>
      </c>
      <c r="E57" s="51" t="n">
        <f aca="false">SUMPRODUCT(MAX((Tarifs!$C$38:$I$38&lt;=E34)*(Tarifs!$C$38:$I$38&lt;&gt;"")*Tarifs!$J$38:$P$38))</f>
        <v>0</v>
      </c>
      <c r="F57" s="51" t="n">
        <f aca="false">SUMPRODUCT(MAX((Tarifs!$C$39:$I$39&lt;=F34)*(Tarifs!$C$39:$I$39&lt;&gt;"")*Tarifs!$J$39:$P$39))</f>
        <v>0</v>
      </c>
      <c r="G57" s="51" t="n">
        <f aca="false">SUMPRODUCT(MAX((Tarifs!$C$40:$I$40&lt;=G34)*(Tarifs!$C$40:$I$40&lt;&gt;"")*Tarifs!$J$40:$P$40))</f>
        <v>0</v>
      </c>
      <c r="H57" s="51" t="n">
        <f aca="false">SUMPRODUCT(MAX((Tarifs!$C$41:$I$41&lt;=H34)*(Tarifs!$C$41:$I$41&lt;&gt;"")*Tarifs!$J$41:$P$41))</f>
        <v>0</v>
      </c>
      <c r="I57" s="51" t="n">
        <f aca="false">SUMPRODUCT(MAX((Tarifs!$C$42:$I$42&lt;=I34)*(Tarifs!$C$42:$I$42&lt;&gt;"")*Tarifs!$J$42:$P$42))</f>
        <v>0</v>
      </c>
      <c r="J57" s="51" t="n">
        <f aca="false">SUMPRODUCT(MAX((Tarifs!$C$43:$I$43&lt;=J34)*(Tarifs!$C$43:$I$43&lt;&gt;"")*Tarifs!$J$43:$P$43))</f>
        <v>0</v>
      </c>
      <c r="K57" s="51" t="n">
        <f aca="false">SUMPRODUCT(MAX((Tarifs!$C$44:$I$44&lt;=K34)*(Tarifs!$C$44:$I$44&lt;&gt;"")*Tarifs!$J$44:$P$44))</f>
        <v>0</v>
      </c>
      <c r="L57" s="51" t="n">
        <f aca="false">SUMPRODUCT(MAX((Tarifs!$C$45:$I$45&lt;=L34)*(Tarifs!$C$45:$I$45&lt;&gt;"")*Tarifs!$J$45:$P$45))</f>
        <v>0</v>
      </c>
      <c r="M57" s="51" t="n">
        <f aca="false">SUMPRODUCT(MAX((Tarifs!$C$46:$I$46&lt;=M34)*(Tarifs!$C$46:$I$46&lt;&gt;"")*Tarifs!$J$46:$P$46))</f>
        <v>0</v>
      </c>
    </row>
    <row r="58" customFormat="false" ht="15" hidden="false" customHeight="false" outlineLevel="0" collapsed="false">
      <c r="A58" s="51" t="s">
        <v>94</v>
      </c>
      <c r="B58" s="51" t="n">
        <f aca="false">SUMPRODUCT(MAX((Tarifs!$C$35:$I$35&lt;=B35)*(Tarifs!$C$35:$I$35&lt;&gt;"")*Tarifs!$J$35:$P$35))</f>
        <v>0</v>
      </c>
      <c r="C58" s="51" t="n">
        <f aca="false">SUMPRODUCT(MAX((Tarifs!$C$36:$I$36&lt;=C35)*(Tarifs!$C$36:$I$36&lt;&gt;"")*Tarifs!$J$36:$P$36))</f>
        <v>0</v>
      </c>
      <c r="D58" s="51" t="n">
        <f aca="false">SUMPRODUCT(MAX((Tarifs!$C$37:$I$37&lt;=D35)*(Tarifs!$C$37:$I$37&lt;&gt;"")*Tarifs!$J$37:$P$37))</f>
        <v>0</v>
      </c>
      <c r="E58" s="51" t="n">
        <f aca="false">SUMPRODUCT(MAX((Tarifs!$C$38:$I$38&lt;=E35)*(Tarifs!$C$38:$I$38&lt;&gt;"")*Tarifs!$J$38:$P$38))</f>
        <v>0</v>
      </c>
      <c r="F58" s="51" t="n">
        <f aca="false">SUMPRODUCT(MAX((Tarifs!$C$39:$I$39&lt;=F35)*(Tarifs!$C$39:$I$39&lt;&gt;"")*Tarifs!$J$39:$P$39))</f>
        <v>0</v>
      </c>
      <c r="G58" s="51" t="n">
        <f aca="false">SUMPRODUCT(MAX((Tarifs!$C$40:$I$40&lt;=G35)*(Tarifs!$C$40:$I$40&lt;&gt;"")*Tarifs!$J$40:$P$40))</f>
        <v>0</v>
      </c>
      <c r="H58" s="51" t="n">
        <f aca="false">SUMPRODUCT(MAX((Tarifs!$C$41:$I$41&lt;=H35)*(Tarifs!$C$41:$I$41&lt;&gt;"")*Tarifs!$J$41:$P$41))</f>
        <v>0</v>
      </c>
      <c r="I58" s="51" t="n">
        <f aca="false">SUMPRODUCT(MAX((Tarifs!$C$42:$I$42&lt;=I35)*(Tarifs!$C$42:$I$42&lt;&gt;"")*Tarifs!$J$42:$P$42))</f>
        <v>0</v>
      </c>
      <c r="J58" s="51" t="n">
        <f aca="false">SUMPRODUCT(MAX((Tarifs!$C$43:$I$43&lt;=J35)*(Tarifs!$C$43:$I$43&lt;&gt;"")*Tarifs!$J$43:$P$43))</f>
        <v>0</v>
      </c>
      <c r="K58" s="51" t="n">
        <f aca="false">SUMPRODUCT(MAX((Tarifs!$C$44:$I$44&lt;=K35)*(Tarifs!$C$44:$I$44&lt;&gt;"")*Tarifs!$J$44:$P$44))</f>
        <v>0</v>
      </c>
      <c r="L58" s="51" t="n">
        <f aca="false">SUMPRODUCT(MAX((Tarifs!$C$45:$I$45&lt;=L35)*(Tarifs!$C$45:$I$45&lt;&gt;"")*Tarifs!$J$45:$P$45))</f>
        <v>0</v>
      </c>
      <c r="M58" s="51" t="n">
        <f aca="false">SUMPRODUCT(MAX((Tarifs!$C$46:$I$46&lt;=M35)*(Tarifs!$C$46:$I$46&lt;&gt;"")*Tarifs!$J$46:$P$46))</f>
        <v>0</v>
      </c>
    </row>
    <row r="59" customFormat="false" ht="15" hidden="false" customHeight="false" outlineLevel="0" collapsed="false">
      <c r="A59" s="51" t="s">
        <v>95</v>
      </c>
      <c r="B59" s="51" t="n">
        <f aca="false">SUMPRODUCT(MAX((Tarifs!$C$35:$I$35&lt;=B36)*(Tarifs!$C$35:$I$35&lt;&gt;"")*Tarifs!$J$35:$P$35))</f>
        <v>0</v>
      </c>
      <c r="C59" s="51" t="n">
        <f aca="false">SUMPRODUCT(MAX((Tarifs!$C$36:$I$36&lt;=C36)*(Tarifs!$C$36:$I$36&lt;&gt;"")*Tarifs!$J$36:$P$36))</f>
        <v>0</v>
      </c>
      <c r="D59" s="51" t="n">
        <f aca="false">SUMPRODUCT(MAX((Tarifs!$C$37:$I$37&lt;=D36)*(Tarifs!$C$37:$I$37&lt;&gt;"")*Tarifs!$J$37:$P$37))</f>
        <v>0</v>
      </c>
      <c r="E59" s="51" t="n">
        <f aca="false">SUMPRODUCT(MAX((Tarifs!$C$38:$I$38&lt;=E36)*(Tarifs!$C$38:$I$38&lt;&gt;"")*Tarifs!$J$38:$P$38))</f>
        <v>0</v>
      </c>
      <c r="F59" s="51" t="n">
        <f aca="false">SUMPRODUCT(MAX((Tarifs!$C$39:$I$39&lt;=F36)*(Tarifs!$C$39:$I$39&lt;&gt;"")*Tarifs!$J$39:$P$39))</f>
        <v>0</v>
      </c>
      <c r="G59" s="51" t="n">
        <f aca="false">SUMPRODUCT(MAX((Tarifs!$C$40:$I$40&lt;=G36)*(Tarifs!$C$40:$I$40&lt;&gt;"")*Tarifs!$J$40:$P$40))</f>
        <v>0</v>
      </c>
      <c r="H59" s="51" t="n">
        <f aca="false">SUMPRODUCT(MAX((Tarifs!$C$41:$I$41&lt;=H36)*(Tarifs!$C$41:$I$41&lt;&gt;"")*Tarifs!$J$41:$P$41))</f>
        <v>0</v>
      </c>
      <c r="I59" s="51" t="n">
        <f aca="false">SUMPRODUCT(MAX((Tarifs!$C$42:$I$42&lt;=I36)*(Tarifs!$C$42:$I$42&lt;&gt;"")*Tarifs!$J$42:$P$42))</f>
        <v>0</v>
      </c>
      <c r="J59" s="51" t="n">
        <f aca="false">SUMPRODUCT(MAX((Tarifs!$C$43:$I$43&lt;=J36)*(Tarifs!$C$43:$I$43&lt;&gt;"")*Tarifs!$J$43:$P$43))</f>
        <v>0</v>
      </c>
      <c r="K59" s="51" t="n">
        <f aca="false">SUMPRODUCT(MAX((Tarifs!$C$44:$I$44&lt;=K36)*(Tarifs!$C$44:$I$44&lt;&gt;"")*Tarifs!$J$44:$P$44))</f>
        <v>0</v>
      </c>
      <c r="L59" s="51" t="n">
        <f aca="false">SUMPRODUCT(MAX((Tarifs!$C$45:$I$45&lt;=L36)*(Tarifs!$C$45:$I$45&lt;&gt;"")*Tarifs!$J$45:$P$45))</f>
        <v>0</v>
      </c>
      <c r="M59" s="51" t="n">
        <f aca="false">SUMPRODUCT(MAX((Tarifs!$C$46:$I$46&lt;=M36)*(Tarifs!$C$46:$I$46&lt;&gt;"")*Tarifs!$J$46:$P$46))</f>
        <v>0</v>
      </c>
    </row>
    <row r="60" customFormat="false" ht="15" hidden="false" customHeight="false" outlineLevel="0" collapsed="false">
      <c r="A60" s="51" t="s">
        <v>96</v>
      </c>
      <c r="B60" s="51" t="n">
        <f aca="false">SUMPRODUCT(MAX((Tarifs!$C$35:$I$35&lt;=B37)*(Tarifs!$C$35:$I$35&lt;&gt;"")*Tarifs!$J$35:$P$35))</f>
        <v>0</v>
      </c>
      <c r="C60" s="51" t="n">
        <f aca="false">SUMPRODUCT(MAX((Tarifs!$C$36:$I$36&lt;=C37)*(Tarifs!$C$36:$I$36&lt;&gt;"")*Tarifs!$J$36:$P$36))</f>
        <v>0</v>
      </c>
      <c r="D60" s="51" t="n">
        <f aca="false">SUMPRODUCT(MAX((Tarifs!$C$37:$I$37&lt;=D37)*(Tarifs!$C$37:$I$37&lt;&gt;"")*Tarifs!$J$37:$P$37))</f>
        <v>0</v>
      </c>
      <c r="E60" s="51" t="n">
        <f aca="false">SUMPRODUCT(MAX((Tarifs!$C$38:$I$38&lt;=E37)*(Tarifs!$C$38:$I$38&lt;&gt;"")*Tarifs!$J$38:$P$38))</f>
        <v>0</v>
      </c>
      <c r="F60" s="51" t="n">
        <f aca="false">SUMPRODUCT(MAX((Tarifs!$C$39:$I$39&lt;=F37)*(Tarifs!$C$39:$I$39&lt;&gt;"")*Tarifs!$J$39:$P$39))</f>
        <v>0</v>
      </c>
      <c r="G60" s="51" t="n">
        <f aca="false">SUMPRODUCT(MAX((Tarifs!$C$40:$I$40&lt;=G37)*(Tarifs!$C$40:$I$40&lt;&gt;"")*Tarifs!$J$40:$P$40))</f>
        <v>0</v>
      </c>
      <c r="H60" s="51" t="n">
        <f aca="false">SUMPRODUCT(MAX((Tarifs!$C$41:$I$41&lt;=H37)*(Tarifs!$C$41:$I$41&lt;&gt;"")*Tarifs!$J$41:$P$41))</f>
        <v>0</v>
      </c>
      <c r="I60" s="51" t="n">
        <f aca="false">SUMPRODUCT(MAX((Tarifs!$C$42:$I$42&lt;=I37)*(Tarifs!$C$42:$I$42&lt;&gt;"")*Tarifs!$J$42:$P$42))</f>
        <v>0</v>
      </c>
      <c r="J60" s="51" t="n">
        <f aca="false">SUMPRODUCT(MAX((Tarifs!$C$43:$I$43&lt;=J37)*(Tarifs!$C$43:$I$43&lt;&gt;"")*Tarifs!$J$43:$P$43))</f>
        <v>0</v>
      </c>
      <c r="K60" s="51" t="n">
        <f aca="false">SUMPRODUCT(MAX((Tarifs!$C$44:$I$44&lt;=K37)*(Tarifs!$C$44:$I$44&lt;&gt;"")*Tarifs!$J$44:$P$44))</f>
        <v>0</v>
      </c>
      <c r="L60" s="51" t="n">
        <f aca="false">SUMPRODUCT(MAX((Tarifs!$C$45:$I$45&lt;=L37)*(Tarifs!$C$45:$I$45&lt;&gt;"")*Tarifs!$J$45:$P$45))</f>
        <v>0</v>
      </c>
      <c r="M60" s="51" t="n">
        <f aca="false">SUMPRODUCT(MAX((Tarifs!$C$46:$I$46&lt;=M37)*(Tarifs!$C$46:$I$46&lt;&gt;"")*Tarifs!$J$46:$P$46))</f>
        <v>0</v>
      </c>
    </row>
    <row r="61" customFormat="false" ht="15" hidden="false" customHeight="false" outlineLevel="0" collapsed="false">
      <c r="A61" s="51" t="s">
        <v>97</v>
      </c>
      <c r="B61" s="51" t="n">
        <f aca="false">SUMPRODUCT(MAX((Tarifs!$C$35:$I$35&lt;=B38)*(Tarifs!$C$35:$I$35&lt;&gt;"")*Tarifs!$J$35:$P$35))</f>
        <v>0</v>
      </c>
      <c r="C61" s="51" t="n">
        <f aca="false">SUMPRODUCT(MAX((Tarifs!$C$36:$I$36&lt;=C38)*(Tarifs!$C$36:$I$36&lt;&gt;"")*Tarifs!$J$36:$P$36))</f>
        <v>0</v>
      </c>
      <c r="D61" s="51" t="n">
        <f aca="false">SUMPRODUCT(MAX((Tarifs!$C$37:$I$37&lt;=D38)*(Tarifs!$C$37:$I$37&lt;&gt;"")*Tarifs!$J$37:$P$37))</f>
        <v>0</v>
      </c>
      <c r="E61" s="51" t="n">
        <f aca="false">SUMPRODUCT(MAX((Tarifs!$C$38:$I$38&lt;=E38)*(Tarifs!$C$38:$I$38&lt;&gt;"")*Tarifs!$J$38:$P$38))</f>
        <v>0</v>
      </c>
      <c r="F61" s="51" t="n">
        <f aca="false">SUMPRODUCT(MAX((Tarifs!$C$39:$I$39&lt;=F38)*(Tarifs!$C$39:$I$39&lt;&gt;"")*Tarifs!$J$39:$P$39))</f>
        <v>0</v>
      </c>
      <c r="G61" s="51" t="n">
        <f aca="false">SUMPRODUCT(MAX((Tarifs!$C$40:$I$40&lt;=G38)*(Tarifs!$C$40:$I$40&lt;&gt;"")*Tarifs!$J$40:$P$40))</f>
        <v>0</v>
      </c>
      <c r="H61" s="51" t="n">
        <f aca="false">SUMPRODUCT(MAX((Tarifs!$C$41:$I$41&lt;=H38)*(Tarifs!$C$41:$I$41&lt;&gt;"")*Tarifs!$J$41:$P$41))</f>
        <v>0</v>
      </c>
      <c r="I61" s="51" t="n">
        <f aca="false">SUMPRODUCT(MAX((Tarifs!$C$42:$I$42&lt;=I38)*(Tarifs!$C$42:$I$42&lt;&gt;"")*Tarifs!$J$42:$P$42))</f>
        <v>0</v>
      </c>
      <c r="J61" s="51" t="n">
        <f aca="false">SUMPRODUCT(MAX((Tarifs!$C$43:$I$43&lt;=J38)*(Tarifs!$C$43:$I$43&lt;&gt;"")*Tarifs!$J$43:$P$43))</f>
        <v>0</v>
      </c>
      <c r="K61" s="51" t="n">
        <f aca="false">SUMPRODUCT(MAX((Tarifs!$C$44:$I$44&lt;=K38)*(Tarifs!$C$44:$I$44&lt;&gt;"")*Tarifs!$J$44:$P$44))</f>
        <v>0</v>
      </c>
      <c r="L61" s="51" t="n">
        <f aca="false">SUMPRODUCT(MAX((Tarifs!$C$45:$I$45&lt;=L38)*(Tarifs!$C$45:$I$45&lt;&gt;"")*Tarifs!$J$45:$P$45))</f>
        <v>0</v>
      </c>
      <c r="M61" s="51" t="n">
        <f aca="false">SUMPRODUCT(MAX((Tarifs!$C$46:$I$46&lt;=M38)*(Tarifs!$C$46:$I$46&lt;&gt;"")*Tarifs!$J$46:$P$46))</f>
        <v>0</v>
      </c>
    </row>
  </sheetData>
  <mergeCells count="2">
    <mergeCell ref="A1:M1"/>
    <mergeCell ref="A2:M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2026-10-28T14:19:18Z</dcterms:created>
  <dc:creator>openpyxl</dc:creator>
  <dc:description/>
  <dc:language>en-US</dc:language>
  <cp:lastModifiedBy/>
  <dcterms:modified xsi:type="dcterms:W3CDTF">2026-10-28T14:19:18Z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